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20" yWindow="100" windowWidth="23640" windowHeight="11880" tabRatio="778" firstSheet="4" activeTab="4"/>
  </bookViews>
  <sheets>
    <sheet name="Assmt Front" sheetId="1" state="hidden" r:id="rId1"/>
    <sheet name="Calculations" sheetId="2" state="hidden" r:id="rId2"/>
    <sheet name="PS 10" sheetId="3" state="hidden" r:id="rId3"/>
    <sheet name="Alternative Res." sheetId="4" state="hidden" r:id="rId4"/>
    <sheet name="293 Front" sheetId="5" r:id="rId5"/>
    <sheet name="293 Back" sheetId="6" r:id="rId6"/>
  </sheets>
  <definedNames>
    <definedName name="FilName">'Assmt Front'!$AZ$100</definedName>
    <definedName name="FilPath">'Assmt Front'!$AZ$101</definedName>
    <definedName name="K_Address">'Assmt Front'!$E$8</definedName>
    <definedName name="K_CaseNum">'Assmt Front'!$AA$4</definedName>
    <definedName name="K_CD">'Assmt Front'!$AD$4</definedName>
    <definedName name="K_City">'Assmt Front'!$D$9</definedName>
    <definedName name="K_Day">'Assmt Front'!$AE$7</definedName>
    <definedName name="K_FName">'Assmt Front'!$M$7</definedName>
    <definedName name="K_Gender">'Assmt Front'!$AH$7</definedName>
    <definedName name="K_LName">'Assmt Front'!$D$7</definedName>
    <definedName name="K_Month">'Assmt Front'!$AD$7</definedName>
    <definedName name="K_SSN">'Assmt Front'!$AC$8</definedName>
    <definedName name="K_SWName">'Assmt Front'!$Y$2</definedName>
    <definedName name="K_SWNum">'Assmt Front'!$Y$3</definedName>
    <definedName name="K_Telephone">'Assmt Front'!$X$7</definedName>
    <definedName name="K_Year">'Assmt Front'!$AF$7</definedName>
    <definedName name="K_Zip">'Assmt Front'!$M$9</definedName>
    <definedName name="KLName">'Assmt Front'!$D$7</definedName>
    <definedName name="_xlnm.Print_Area" localSheetId="5">'293 Back'!$A$1:$Q$40</definedName>
    <definedName name="_xlnm.Print_Area" localSheetId="4">'293 Front'!$A$1:$AB$51</definedName>
    <definedName name="_xlnm.Print_Area" localSheetId="3">'Alternative Res.'!$A$1:$W$42</definedName>
    <definedName name="_xlnm.Print_Area" localSheetId="0">'Assmt Front'!$A$1:$AK$68</definedName>
    <definedName name="_xlnm.Print_Area" localSheetId="1">'Calculations'!$A$1:$AH$149</definedName>
    <definedName name="_xlnm.Print_Titles" localSheetId="1">'Calculations'!$3:$5</definedName>
  </definedNames>
  <calcPr fullCalcOnLoad="1"/>
</workbook>
</file>

<file path=xl/sharedStrings.xml><?xml version="1.0" encoding="utf-8"?>
<sst xmlns="http://schemas.openxmlformats.org/spreadsheetml/2006/main" count="790" uniqueCount="462">
  <si>
    <t>Domestic Services</t>
  </si>
  <si>
    <t>Pro</t>
  </si>
  <si>
    <t>Bed</t>
  </si>
  <si>
    <t>Bath</t>
  </si>
  <si>
    <t>Liv</t>
  </si>
  <si>
    <t>Kit</t>
  </si>
  <si>
    <t>Fam</t>
  </si>
  <si>
    <t>Total</t>
  </si>
  <si>
    <t>AA</t>
  </si>
  <si>
    <t xml:space="preserve"> Domestic Services</t>
  </si>
  <si>
    <t>BB</t>
  </si>
  <si>
    <t>CC</t>
  </si>
  <si>
    <t>DD</t>
  </si>
  <si>
    <t>EE</t>
  </si>
  <si>
    <t>FF</t>
  </si>
  <si>
    <t>GG</t>
  </si>
  <si>
    <t>HH</t>
  </si>
  <si>
    <t>II</t>
  </si>
  <si>
    <t>JJ</t>
  </si>
  <si>
    <t>KK</t>
  </si>
  <si>
    <t>LL</t>
  </si>
  <si>
    <t>MM</t>
  </si>
  <si>
    <t>NN</t>
  </si>
  <si>
    <t>OO</t>
  </si>
  <si>
    <t>PP</t>
  </si>
  <si>
    <t>QQ</t>
  </si>
  <si>
    <t>RR</t>
  </si>
  <si>
    <t>SS</t>
  </si>
  <si>
    <t>TT</t>
  </si>
  <si>
    <t>UU</t>
  </si>
  <si>
    <t>VV</t>
  </si>
  <si>
    <t>WW</t>
  </si>
  <si>
    <t>XX</t>
  </si>
  <si>
    <t>YY</t>
  </si>
  <si>
    <t>WORKER NAME:</t>
  </si>
  <si>
    <t>A.  RECIPIENT INFORMATION</t>
  </si>
  <si>
    <t>DATE OF HOME VISIT:</t>
  </si>
  <si>
    <t>NAME</t>
  </si>
  <si>
    <t>TELEPHONE:</t>
  </si>
  <si>
    <t>SEX:</t>
  </si>
  <si>
    <t>YES</t>
  </si>
  <si>
    <t>NO</t>
  </si>
  <si>
    <t>CITY</t>
  </si>
  <si>
    <t>LAST MD VISIT:</t>
  </si>
  <si>
    <t>DIAGNOSIS:</t>
  </si>
  <si>
    <t>PRIMARY PHYSICIAN NAME:</t>
  </si>
  <si>
    <t>ADDRESS:</t>
  </si>
  <si>
    <t>MEDICATIONS</t>
  </si>
  <si>
    <t>1-</t>
  </si>
  <si>
    <t>7-</t>
  </si>
  <si>
    <t>2-</t>
  </si>
  <si>
    <t>8-</t>
  </si>
  <si>
    <t>3-</t>
  </si>
  <si>
    <t>9-</t>
  </si>
  <si>
    <t>4-</t>
  </si>
  <si>
    <t>10-</t>
  </si>
  <si>
    <t>5-</t>
  </si>
  <si>
    <t>11-</t>
  </si>
  <si>
    <t>6-</t>
  </si>
  <si>
    <t>12-</t>
  </si>
  <si>
    <t>STOVE</t>
  </si>
  <si>
    <t>WASHER</t>
  </si>
  <si>
    <t>DRYER</t>
  </si>
  <si>
    <t>YARD</t>
  </si>
  <si>
    <t>TOTAL PERSONS IN HOUSEHOLD:</t>
  </si>
  <si>
    <t>REC.IHSS</t>
  </si>
  <si>
    <t>HRS.AT WORK/</t>
  </si>
  <si>
    <t>COMMENTS</t>
  </si>
  <si>
    <t>SCHOOL</t>
  </si>
  <si>
    <t>U.S. CITIZEN:</t>
  </si>
  <si>
    <t>x</t>
  </si>
  <si>
    <t>D</t>
  </si>
  <si>
    <t>W</t>
  </si>
  <si>
    <t>M</t>
  </si>
  <si>
    <t>-</t>
  </si>
  <si>
    <t>No</t>
  </si>
  <si>
    <t xml:space="preserve"> Ambulation</t>
  </si>
  <si>
    <t xml:space="preserve"> Bathing,Oral Hygiene,Grooming</t>
  </si>
  <si>
    <t xml:space="preserve"> Care &amp; Assistance with Prosthesis</t>
  </si>
  <si>
    <t xml:space="preserve"> Accompaniment To Medical       </t>
  </si>
  <si>
    <t xml:space="preserve"> Appointment</t>
  </si>
  <si>
    <t xml:space="preserve"> Remove Weeds, Rubbish</t>
  </si>
  <si>
    <t xml:space="preserve"> Alternative Resource</t>
  </si>
  <si>
    <t xml:space="preserve"> Remove Ice, Snow</t>
  </si>
  <si>
    <t xml:space="preserve"> Protective Supervision</t>
  </si>
  <si>
    <t xml:space="preserve"> Teaching &amp; Demonstration</t>
  </si>
  <si>
    <t xml:space="preserve"> Paramedical Services</t>
  </si>
  <si>
    <t xml:space="preserve"> Routine Laundry,Etc.</t>
  </si>
  <si>
    <t xml:space="preserve"> Shopping For Food</t>
  </si>
  <si>
    <t xml:space="preserve"> Other Shopping &amp; Errands</t>
  </si>
  <si>
    <t xml:space="preserve"> Heavy Cleaning</t>
  </si>
  <si>
    <t xml:space="preserve"> Respiration</t>
  </si>
  <si>
    <t xml:space="preserve"> Bowel &amp; Bladder Care</t>
  </si>
  <si>
    <t xml:space="preserve"> Feeding</t>
  </si>
  <si>
    <t xml:space="preserve"> Routine Bed Baths</t>
  </si>
  <si>
    <t xml:space="preserve"> Dressing</t>
  </si>
  <si>
    <t xml:space="preserve"> Menstrual Care</t>
  </si>
  <si>
    <t xml:space="preserve"> Rubbing Skin,Repositioning,Etc.</t>
  </si>
  <si>
    <t>Din</t>
  </si>
  <si>
    <t>TND</t>
  </si>
  <si>
    <t>Meal Clean Up</t>
  </si>
  <si>
    <t>Hrs/mo</t>
  </si>
  <si>
    <t>+</t>
  </si>
  <si>
    <t>Protective Supervision:</t>
  </si>
  <si>
    <t>HRS.</t>
  </si>
  <si>
    <t>Resource #1</t>
  </si>
  <si>
    <t>Resource #2</t>
  </si>
  <si>
    <t>Resource #3</t>
  </si>
  <si>
    <t>IHSS Services</t>
  </si>
  <si>
    <t>Comments</t>
  </si>
  <si>
    <t>TOTAL</t>
  </si>
  <si>
    <t xml:space="preserve"> Meals Preparation</t>
  </si>
  <si>
    <t xml:space="preserve"> Meals Clean Up</t>
  </si>
  <si>
    <t>List of Alternative Resources:</t>
  </si>
  <si>
    <t>LAST NAME &amp; #</t>
  </si>
  <si>
    <t>INDIVIDUAL</t>
  </si>
  <si>
    <t>ASSESSED</t>
  </si>
  <si>
    <t>NEED</t>
  </si>
  <si>
    <t>ALTERNATIVE</t>
  </si>
  <si>
    <t>RESOURCES</t>
  </si>
  <si>
    <t>AUTH</t>
  </si>
  <si>
    <t>TO BE</t>
  </si>
  <si>
    <t>PURCH</t>
  </si>
  <si>
    <t xml:space="preserve">UNMET </t>
  </si>
  <si>
    <t xml:space="preserve">COUNTY </t>
  </si>
  <si>
    <t>USE</t>
  </si>
  <si>
    <t>ZZ</t>
  </si>
  <si>
    <t>RSN. CD.</t>
  </si>
  <si>
    <t>NOA</t>
  </si>
  <si>
    <t>BEGINNING DATE</t>
  </si>
  <si>
    <t>ENDING DATE</t>
  </si>
  <si>
    <t>ADVANCE</t>
  </si>
  <si>
    <t>MEAL ALLOW</t>
  </si>
  <si>
    <t>ADJUSTMENTS</t>
  </si>
  <si>
    <t>CNTY</t>
  </si>
  <si>
    <t xml:space="preserve">      Domestic Services</t>
  </si>
  <si>
    <t xml:space="preserve">      Routine Laundry,Etc.</t>
  </si>
  <si>
    <t>*    Preparation of Meals</t>
  </si>
  <si>
    <t>**   Meal Clean Up</t>
  </si>
  <si>
    <t>*   Respiration</t>
  </si>
  <si>
    <t xml:space="preserve"> *   Bowel &amp; Bladder Care</t>
  </si>
  <si>
    <t xml:space="preserve">     Heavy Cleaning</t>
  </si>
  <si>
    <t xml:space="preserve">     Other Shopping &amp; Errands</t>
  </si>
  <si>
    <t xml:space="preserve">      Shopping For Food</t>
  </si>
  <si>
    <t>*    Feeding</t>
  </si>
  <si>
    <t>*    Routine Bed Baths</t>
  </si>
  <si>
    <t>*    Dressing</t>
  </si>
  <si>
    <t>*    Menstrual Care</t>
  </si>
  <si>
    <t>*    Ambulation</t>
  </si>
  <si>
    <t>*    Moving In/Out of Bed</t>
  </si>
  <si>
    <t>*    Bathing,Oral Hygiene,Grooming</t>
  </si>
  <si>
    <t>*    Rubbing Skin,Repositioning,Etc.</t>
  </si>
  <si>
    <t>*    Care &amp; Assistance with Prosthesis</t>
  </si>
  <si>
    <t xml:space="preserve">     Accompaniment To Medical       </t>
  </si>
  <si>
    <t xml:space="preserve">     Appointment</t>
  </si>
  <si>
    <t xml:space="preserve">     Accompaniment To</t>
  </si>
  <si>
    <t xml:space="preserve">     Alternative Resource</t>
  </si>
  <si>
    <t xml:space="preserve">     Remove Weeds, Rubbish</t>
  </si>
  <si>
    <t xml:space="preserve">     Remove Ice, Snow</t>
  </si>
  <si>
    <t xml:space="preserve">     Protective Supervision</t>
  </si>
  <si>
    <t xml:space="preserve">     Teaching &amp; Demonstration</t>
  </si>
  <si>
    <t>*    Paramedical Services</t>
  </si>
  <si>
    <t>N</t>
  </si>
  <si>
    <t>CD</t>
  </si>
  <si>
    <t>SEQ  #</t>
  </si>
  <si>
    <t>AID CODE</t>
  </si>
  <si>
    <t>SOCIAL SECURITY NO.</t>
  </si>
  <si>
    <t>RECIPIENT  #</t>
  </si>
  <si>
    <t>SEX</t>
  </si>
  <si>
    <t>BIRTHDATE</t>
  </si>
  <si>
    <t>A</t>
  </si>
  <si>
    <t>FIRST  NAME</t>
  </si>
  <si>
    <t>LAST  NAME</t>
  </si>
  <si>
    <t>MI.</t>
  </si>
  <si>
    <t>STREET</t>
  </si>
  <si>
    <t>STATE</t>
  </si>
  <si>
    <t>ZIP  CODE / CT</t>
  </si>
  <si>
    <t>TELEPHONE  #</t>
  </si>
  <si>
    <t>DIS. PREP.</t>
  </si>
  <si>
    <t>GUARDIAN / CONSERVATOR</t>
  </si>
  <si>
    <t>B</t>
  </si>
  <si>
    <t>C</t>
  </si>
  <si>
    <t>E</t>
  </si>
  <si>
    <t>STATUS</t>
  </si>
  <si>
    <t>PRIM.DIAG.</t>
  </si>
  <si>
    <t>CITIZEN</t>
  </si>
  <si>
    <t>ETHNIC</t>
  </si>
  <si>
    <t>LANG</t>
  </si>
  <si>
    <t>OTH. / COV.</t>
  </si>
  <si>
    <t>SSNV</t>
  </si>
  <si>
    <t>HIC. / RR.#</t>
  </si>
  <si>
    <t>FBU #</t>
  </si>
  <si>
    <t>SPOUSE / PARENT</t>
  </si>
  <si>
    <t># HH</t>
  </si>
  <si>
    <t># RCP</t>
  </si>
  <si>
    <t>RES</t>
  </si>
  <si>
    <t>L/A</t>
  </si>
  <si>
    <t># ROOMS</t>
  </si>
  <si>
    <t>REFRIG.</t>
  </si>
  <si>
    <t>F</t>
  </si>
  <si>
    <t>G</t>
  </si>
  <si>
    <t>H</t>
  </si>
  <si>
    <t>SHARE OF COST DATE</t>
  </si>
  <si>
    <t>LINK</t>
  </si>
  <si>
    <t>DEP</t>
  </si>
  <si>
    <t>SOURCE</t>
  </si>
  <si>
    <t>INCOME</t>
  </si>
  <si>
    <t>DEDUCT</t>
  </si>
  <si>
    <t>COUNTABLE INCOME</t>
  </si>
  <si>
    <t>BENEFIT CODE / LEVEL</t>
  </si>
  <si>
    <t>SHARE OF COST</t>
  </si>
  <si>
    <t>MODE</t>
  </si>
  <si>
    <t xml:space="preserve">RATE </t>
  </si>
  <si>
    <t>HOURS</t>
  </si>
  <si>
    <t>RATE</t>
  </si>
  <si>
    <t>RECOVERY</t>
  </si>
  <si>
    <t>I</t>
  </si>
  <si>
    <t>J</t>
  </si>
  <si>
    <t>K</t>
  </si>
  <si>
    <t>L</t>
  </si>
  <si>
    <t>ACT</t>
  </si>
  <si>
    <t>BEG  DATE</t>
  </si>
  <si>
    <t>GROSS AMOUNT</t>
  </si>
  <si>
    <t>TYPE</t>
  </si>
  <si>
    <t>PAY OPT.</t>
  </si>
  <si>
    <t>O</t>
  </si>
  <si>
    <t>REF</t>
  </si>
  <si>
    <t>FACE TO FACE DATE</t>
  </si>
  <si>
    <t>COUNTY  USE</t>
  </si>
  <si>
    <t>APPLICATION   DATE</t>
  </si>
  <si>
    <t>D / O</t>
  </si>
  <si>
    <t>SERVICE  WORKER  NAME</t>
  </si>
  <si>
    <t>SW.  #</t>
  </si>
  <si>
    <t>SERVICE WORKER PHONE #</t>
  </si>
  <si>
    <t>T</t>
  </si>
  <si>
    <t>P</t>
  </si>
  <si>
    <t>Q</t>
  </si>
  <si>
    <t>R</t>
  </si>
  <si>
    <t>S</t>
  </si>
  <si>
    <t>CA</t>
  </si>
  <si>
    <t>TOTAL NEED</t>
  </si>
  <si>
    <t>WORKER #:</t>
  </si>
  <si>
    <t>SEQ#</t>
  </si>
  <si>
    <t>MONTH</t>
  </si>
  <si>
    <t>DAY</t>
  </si>
  <si>
    <t>YEAR</t>
  </si>
  <si>
    <t>M      C      N</t>
  </si>
  <si>
    <t>MONTHLY</t>
  </si>
  <si>
    <t>AUTHOR-</t>
  </si>
  <si>
    <t>IZED</t>
  </si>
  <si>
    <t>WKLY.HRS.</t>
  </si>
  <si>
    <t>(1)</t>
  </si>
  <si>
    <t>MEAL HRS (BB+CC+EE)</t>
  </si>
  <si>
    <t>(2)</t>
  </si>
  <si>
    <t>(3)</t>
  </si>
  <si>
    <t>(4)</t>
  </si>
  <si>
    <t>MO. HRS</t>
  </si>
  <si>
    <t>(5)</t>
  </si>
  <si>
    <t>PURCHASE</t>
  </si>
  <si>
    <t>(6)</t>
  </si>
  <si>
    <t>=</t>
  </si>
  <si>
    <t>X4.33</t>
  </si>
  <si>
    <t xml:space="preserve">        UNMET NEED</t>
  </si>
  <si>
    <t xml:space="preserve">       (7)</t>
  </si>
  <si>
    <t>ALERT MESSAGE</t>
  </si>
  <si>
    <t>NOA MESSAGE</t>
  </si>
  <si>
    <t>DATE: ________________________</t>
  </si>
  <si>
    <t>REMARKS: _______________________________</t>
  </si>
  <si>
    <t>AUTHORIZATION: _________________________________________________</t>
  </si>
  <si>
    <t xml:space="preserve">VALIDATION: _____________________________________________________      </t>
  </si>
  <si>
    <t>Page 1 of 2</t>
  </si>
  <si>
    <t xml:space="preserve">State of California - Health and Welfare Agency - </t>
  </si>
  <si>
    <t>Department of Social Services</t>
  </si>
  <si>
    <t>IN-HOME SUPPORTIVE SERVICES ASSESSMENT</t>
  </si>
  <si>
    <t>State of California - Health and Welfare Agency - Department of Social Services</t>
  </si>
  <si>
    <t>Page 2 of 2</t>
  </si>
  <si>
    <t>aa</t>
  </si>
  <si>
    <t>REMARKS: ______</t>
  </si>
  <si>
    <t>Approval</t>
  </si>
  <si>
    <t>Alternative Resource Worksheet</t>
  </si>
  <si>
    <t>COUNTY OF SAN BERNARDINO</t>
  </si>
  <si>
    <t>36-</t>
  </si>
  <si>
    <t>AA Domestic</t>
  </si>
  <si>
    <t>BB Meal Prep</t>
  </si>
  <si>
    <t>CC Meal Cleanup</t>
  </si>
  <si>
    <t>DD Laundry</t>
  </si>
  <si>
    <t>EE Food Shop</t>
  </si>
  <si>
    <t>FF Errands</t>
  </si>
  <si>
    <t>GG Heavy Clean</t>
  </si>
  <si>
    <t>HH Respiration</t>
  </si>
  <si>
    <t>II Bowel&amp;Bladder</t>
  </si>
  <si>
    <t>JJ Feeding</t>
  </si>
  <si>
    <t>KK Bed Bath</t>
  </si>
  <si>
    <t>LL Dressing</t>
  </si>
  <si>
    <t>MM Menstrual</t>
  </si>
  <si>
    <t>NN Ambulation</t>
  </si>
  <si>
    <t>OO Transfer</t>
  </si>
  <si>
    <t>PP Bathing</t>
  </si>
  <si>
    <t>QQ Rubbing</t>
  </si>
  <si>
    <t>RR Prosthesis</t>
  </si>
  <si>
    <t>SS AccompMD</t>
  </si>
  <si>
    <t>TT AccompOther</t>
  </si>
  <si>
    <t>UU Grass</t>
  </si>
  <si>
    <t>VV Ice</t>
  </si>
  <si>
    <t>XX T&amp;D</t>
  </si>
  <si>
    <t>YY Paramedical</t>
  </si>
  <si>
    <t>Section 2</t>
  </si>
  <si>
    <t>WeeklyDom</t>
  </si>
  <si>
    <t>Calculated monthly hours/4.33 weeks</t>
  </si>
  <si>
    <t>WeeklyTot</t>
  </si>
  <si>
    <t>Calculated weekly total (excluding monthly domestic but adding weekly)</t>
  </si>
  <si>
    <t>SI/NSI</t>
  </si>
  <si>
    <t>PCSP Y/N</t>
  </si>
  <si>
    <t>IHSS to Comp/Wk.</t>
  </si>
  <si>
    <t># PS Housemates</t>
  </si>
  <si>
    <t>Amount for BoxB</t>
  </si>
  <si>
    <t>SI/NSI $</t>
  </si>
  <si>
    <t>Section 3</t>
  </si>
  <si>
    <t>Total Need</t>
  </si>
  <si>
    <t>Adjustments</t>
  </si>
  <si>
    <t>IndNeed</t>
  </si>
  <si>
    <t>Purchase</t>
  </si>
  <si>
    <t>AltResource</t>
  </si>
  <si>
    <t>Section 4</t>
  </si>
  <si>
    <t>Prorate By</t>
  </si>
  <si>
    <t>Min/Day</t>
  </si>
  <si>
    <t># Times/Day</t>
  </si>
  <si>
    <t># Days/Week</t>
  </si>
  <si>
    <t># Min/Week</t>
  </si>
  <si>
    <t xml:space="preserve"> Accompaniment To Medical Appointment  </t>
  </si>
  <si>
    <t xml:space="preserve"> Accompaniment To Alternative Resource</t>
  </si>
  <si>
    <t>DOB:</t>
  </si>
  <si>
    <t>SSN:</t>
  </si>
  <si>
    <t># Min/ Month</t>
  </si>
  <si>
    <t xml:space="preserve">SOC 293 (1/91) </t>
  </si>
  <si>
    <t>SECONDARY PHYSICIAN TYPE:</t>
  </si>
  <si>
    <t>SECONDARY PHYSICIAN NAME:</t>
  </si>
  <si>
    <t>PRIMARY PHYSICIAN TYPE:</t>
  </si>
  <si>
    <t>SPECIAL NEEDS:</t>
  </si>
  <si>
    <t>LANGUAGE:</t>
  </si>
  <si>
    <t>20-</t>
  </si>
  <si>
    <t>19-</t>
  </si>
  <si>
    <t>13-</t>
  </si>
  <si>
    <t>15-</t>
  </si>
  <si>
    <t>17-</t>
  </si>
  <si>
    <t>14-</t>
  </si>
  <si>
    <t>16-</t>
  </si>
  <si>
    <t>18-</t>
  </si>
  <si>
    <t># of</t>
  </si>
  <si>
    <t>TOTAL # OF ROOMS</t>
  </si>
  <si>
    <t>RELATIONSHIP</t>
  </si>
  <si>
    <t>Type</t>
  </si>
  <si>
    <t>Date SOC 821 Sent</t>
  </si>
  <si>
    <t>Date SOC 821 Received</t>
  </si>
  <si>
    <t>IHSS PS 10</t>
  </si>
  <si>
    <t xml:space="preserve"> Accompaniment To</t>
  </si>
  <si>
    <t>DATE SOC 321 SENT:</t>
  </si>
  <si>
    <t>IHSS ASSESSMENT WORKSHEET</t>
  </si>
  <si>
    <t>DEPARTMENT OF AGING AND ADULT SERVICES</t>
  </si>
  <si>
    <t>CIT. VERIFICATION:</t>
  </si>
  <si>
    <t>LAST:</t>
  </si>
  <si>
    <t>CITY:</t>
  </si>
  <si>
    <t>ZIP:</t>
  </si>
  <si>
    <t>FIRST:</t>
  </si>
  <si>
    <t>CASE NO.:</t>
  </si>
  <si>
    <t>RELEASE SENT:</t>
  </si>
  <si>
    <t>Who is providing these Alternate Resources?</t>
  </si>
  <si>
    <t>AGE/DOB</t>
  </si>
  <si>
    <t>OTHER PHYSICIAN NAME:</t>
  </si>
  <si>
    <t>OTHER PHYSICIAN TYPE:</t>
  </si>
  <si>
    <t>Transfer</t>
  </si>
  <si>
    <t>Alternate Resources-PS</t>
  </si>
  <si>
    <t xml:space="preserve"> Transfer</t>
  </si>
  <si>
    <t>Documentation</t>
  </si>
  <si>
    <t>RECEIVED:</t>
  </si>
  <si>
    <t>DIRECTIONS/COMMENTS:</t>
  </si>
  <si>
    <t>EMERGENCY CONTACTS:</t>
  </si>
  <si>
    <t xml:space="preserve">PROVIDER NAME: </t>
  </si>
  <si>
    <t>B. DISABLING CONDITIONS/SOCIAL FUNCTIONING:</t>
  </si>
  <si>
    <t>C.  PARAMEDICAL INFORMATION</t>
  </si>
  <si>
    <t>D. MEDICAL INFORMATION</t>
  </si>
  <si>
    <t>PCSP:</t>
  </si>
  <si>
    <t>Able and Available Spouse?</t>
  </si>
  <si>
    <t>Home Delivered Meals or Restaurant Meal Allowance?</t>
  </si>
  <si>
    <t>Type:</t>
  </si>
  <si>
    <t>Y</t>
  </si>
  <si>
    <t>E. HOUSEHOLD COMPOSITION</t>
  </si>
  <si>
    <t>F. H LINE</t>
  </si>
  <si>
    <t>Heavy Cleaning</t>
  </si>
  <si>
    <t>Other Shopping &amp; Errands</t>
  </si>
  <si>
    <t>Other Shopping and Errands</t>
  </si>
  <si>
    <t>Shopping for Food</t>
  </si>
  <si>
    <t>Routine Laundry</t>
  </si>
  <si>
    <t>Excessive laundry</t>
  </si>
  <si>
    <t>Routine laundry</t>
  </si>
  <si>
    <t>Shopping for food</t>
  </si>
  <si>
    <t>Breakfast</t>
  </si>
  <si>
    <t>Lunch</t>
  </si>
  <si>
    <t>Dinner</t>
  </si>
  <si>
    <t>Meal Prep</t>
  </si>
  <si>
    <t>Snacks</t>
  </si>
  <si>
    <t>Cutting/pureeing food</t>
  </si>
  <si>
    <t>Cleaning O2 machine</t>
  </si>
  <si>
    <t>Set up/clean up nebulizer</t>
  </si>
  <si>
    <t>Assistance with bed pans, etc.</t>
  </si>
  <si>
    <t>Assistance with diaper changes</t>
  </si>
  <si>
    <t>Assistance on/off the commode</t>
  </si>
  <si>
    <t>Assistance feeding, inc. handwashing</t>
  </si>
  <si>
    <t>Prep/Cleanup for bath, inc. handwashing</t>
  </si>
  <si>
    <t>Give bath</t>
  </si>
  <si>
    <t>Assist with dressing/undressing, inc. handwashing</t>
  </si>
  <si>
    <t>Changing sanitary pads, cleaning, inc. hands</t>
  </si>
  <si>
    <t>Assistance walking/moving inside the home</t>
  </si>
  <si>
    <t>Assistance to/from the car for MD/AR appts.</t>
  </si>
  <si>
    <t>Assistance moving out of furniture/equipment</t>
  </si>
  <si>
    <t>Set up bath</t>
  </si>
  <si>
    <t>Assisting with getting into/out of bath</t>
  </si>
  <si>
    <t>Assistance bathing</t>
  </si>
  <si>
    <t>Oral hygiene</t>
  </si>
  <si>
    <t>Grooming</t>
  </si>
  <si>
    <t>Rubbing skin to promote circulation</t>
  </si>
  <si>
    <t>Turning in bed</t>
  </si>
  <si>
    <t>Range of Motion exercises (not Paramedical)</t>
  </si>
  <si>
    <t>Assist with medications</t>
  </si>
  <si>
    <t>Assist with prosthetic devices</t>
  </si>
  <si>
    <t>Remove weeds, rubbish</t>
  </si>
  <si>
    <t>Remove ice, snow</t>
  </si>
  <si>
    <t>Teaching and demonstration</t>
  </si>
  <si>
    <t>Glucose checks</t>
  </si>
  <si>
    <t>Insulin injections</t>
  </si>
  <si>
    <t>Blood pressure checks</t>
  </si>
  <si>
    <t>Auth Hours</t>
  </si>
  <si>
    <t xml:space="preserve">Total Need </t>
  </si>
  <si>
    <t>Name:</t>
  </si>
  <si>
    <t>SW Name:</t>
  </si>
  <si>
    <t>Case Number:</t>
  </si>
  <si>
    <t>SW Number:</t>
  </si>
  <si>
    <t>Case Type:</t>
  </si>
  <si>
    <t>Date of Home Visit:</t>
  </si>
  <si>
    <t xml:space="preserve">+ </t>
  </si>
  <si>
    <t>TOTAL HOURS</t>
  </si>
  <si>
    <t>Monthly Hrs.</t>
  </si>
  <si>
    <t>IHSS Assessment Calculation Worksheet</t>
  </si>
  <si>
    <t>Total Alternative Resources:</t>
  </si>
  <si>
    <t>Alternate Resources Available:</t>
  </si>
  <si>
    <t>PUB 13 GIVEN?:</t>
  </si>
  <si>
    <t>Section 1</t>
  </si>
  <si>
    <t>135</t>
  </si>
  <si>
    <t>2456789</t>
  </si>
  <si>
    <t>1</t>
  </si>
  <si>
    <t>01</t>
  </si>
  <si>
    <t>02</t>
  </si>
  <si>
    <t>RV INCR</t>
  </si>
  <si>
    <t>00</t>
  </si>
  <si>
    <t>ZED</t>
  </si>
  <si>
    <t>909-383-9709</t>
  </si>
  <si>
    <t>REASSESSMENT</t>
  </si>
  <si>
    <t>MEDS</t>
  </si>
  <si>
    <t>Doe</t>
  </si>
  <si>
    <t>Jane</t>
  </si>
  <si>
    <t>12345 Main Street</t>
  </si>
  <si>
    <t>Anytown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</si>
</sst>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0.0%"/>
    <numFmt numFmtId="167" formatCode="0.0"/>
    <numFmt numFmtId="168" formatCode="_(* #,##0.0_);_(* \(#,##0.0\);_(* &quot;-&quot;??_);_(@_)"/>
    <numFmt numFmtId="169" formatCode="_(* #,##0.000_);_(* \(#,##0.000\);_(* &quot;-&quot;??_);_(@_)"/>
    <numFmt numFmtId="170" formatCode="_(* #,##0.0000_);_(* \(#,##0.0000\);_(* &quot;-&quot;??_);_(@_)"/>
    <numFmt numFmtId="171" formatCode="_(* #,##0_);_(* \(#,##0\);_(* &quot;-&quot;??_);_(@_)"/>
    <numFmt numFmtId="172" formatCode="0.000"/>
    <numFmt numFmtId="173" formatCode="_(* #,##0.00000_);_(* \(#,##0.00000\);_(* &quot;-&quot;??_);_(@_)"/>
    <numFmt numFmtId="174" formatCode="0.0000"/>
    <numFmt numFmtId="175" formatCode="0.00000"/>
    <numFmt numFmtId="176" formatCode="mm/dd/yy"/>
    <numFmt numFmtId="177" formatCode="#,##0.0_);\(#,##0.0\)"/>
    <numFmt numFmtId="178" formatCode="00"/>
    <numFmt numFmtId="179" formatCode="&quot;$&quot;#,##0.00"/>
    <numFmt numFmtId="180" formatCode="000\-00\-0000"/>
    <numFmt numFmtId="181" formatCode="[&lt;=9999999]###\-####;\(###\)\ ###\-####"/>
    <numFmt numFmtId="182" formatCode="00000"/>
    <numFmt numFmtId="183" formatCode="**##"/>
    <numFmt numFmtId="184" formatCode="??##"/>
    <numFmt numFmtId="185" formatCode="yyyy"/>
    <numFmt numFmtId="186" formatCode="####"/>
    <numFmt numFmtId="187" formatCode="##"/>
    <numFmt numFmtId="188" formatCode="0;[Red]0"/>
    <numFmt numFmtId="189" formatCode="0_);\(0\)"/>
    <numFmt numFmtId="190" formatCode="mmm\-yyyy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9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Book Antiqua"/>
      <family val="1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8"/>
      <name val="Arial"/>
      <family val="2"/>
    </font>
    <font>
      <b/>
      <sz val="12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0"/>
    </font>
    <font>
      <b/>
      <sz val="16"/>
      <color indexed="10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8"/>
      <color indexed="55"/>
      <name val="Arial"/>
      <family val="2"/>
    </font>
    <font>
      <sz val="10"/>
      <color indexed="55"/>
      <name val="Arial"/>
      <family val="2"/>
    </font>
    <font>
      <sz val="7"/>
      <name val="Arial"/>
      <family val="2"/>
    </font>
    <font>
      <b/>
      <sz val="7"/>
      <color indexed="61"/>
      <name val="Arial"/>
      <family val="2"/>
    </font>
    <font>
      <b/>
      <sz val="7"/>
      <name val="Arial"/>
      <family val="2"/>
    </font>
    <font>
      <b/>
      <sz val="7"/>
      <color indexed="56"/>
      <name val="Arial"/>
      <family val="2"/>
    </font>
    <font>
      <b/>
      <sz val="8"/>
      <color indexed="55"/>
      <name val="Arial"/>
      <family val="2"/>
    </font>
    <font>
      <sz val="8"/>
      <color indexed="6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2"/>
      <color indexed="61"/>
      <name val="Arial"/>
      <family val="2"/>
    </font>
    <font>
      <b/>
      <sz val="12"/>
      <color indexed="56"/>
      <name val="Arial"/>
      <family val="2"/>
    </font>
    <font>
      <b/>
      <sz val="12"/>
      <color indexed="17"/>
      <name val="Arial"/>
      <family val="2"/>
    </font>
    <font>
      <u val="single"/>
      <sz val="6.4"/>
      <color indexed="36"/>
      <name val="Arial"/>
      <family val="0"/>
    </font>
    <font>
      <b/>
      <sz val="14"/>
      <color indexed="10"/>
      <name val="Arial"/>
      <family val="2"/>
    </font>
    <font>
      <sz val="14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6"/>
      <name val="Arial"/>
      <family val="2"/>
    </font>
    <font>
      <b/>
      <u val="single"/>
      <sz val="12"/>
      <color indexed="56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34"/>
      <name val="Calibri"/>
      <family val="2"/>
    </font>
    <font>
      <b/>
      <sz val="11"/>
      <color indexed="39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3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" applyNumberFormat="0" applyAlignment="0" applyProtection="0"/>
    <xf numFmtId="0" fontId="7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5" fillId="30" borderId="1" applyNumberFormat="0" applyAlignment="0" applyProtection="0"/>
    <xf numFmtId="0" fontId="86" fillId="0" borderId="6" applyNumberFormat="0" applyFill="0" applyAlignment="0" applyProtection="0"/>
    <xf numFmtId="0" fontId="87" fillId="31" borderId="0" applyNumberFormat="0" applyBorder="0" applyAlignment="0" applyProtection="0"/>
    <xf numFmtId="0" fontId="0" fillId="32" borderId="7" applyNumberFormat="0" applyFont="0" applyAlignment="0" applyProtection="0"/>
    <xf numFmtId="0" fontId="88" fillId="27" borderId="8" applyNumberFormat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</cellStyleXfs>
  <cellXfs count="10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76" fontId="1" fillId="0" borderId="0" xfId="42" applyNumberFormat="1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1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39" fontId="12" fillId="0" borderId="0" xfId="42" applyNumberFormat="1" applyFont="1" applyBorder="1" applyAlignment="1">
      <alignment horizontal="center"/>
    </xf>
    <xf numFmtId="39" fontId="12" fillId="0" borderId="0" xfId="42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3" fontId="4" fillId="33" borderId="13" xfId="42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/>
    </xf>
    <xf numFmtId="43" fontId="4" fillId="34" borderId="13" xfId="42" applyFont="1" applyFill="1" applyBorder="1" applyAlignment="1">
      <alignment horizontal="center" vertical="center"/>
    </xf>
    <xf numFmtId="0" fontId="0" fillId="33" borderId="0" xfId="0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5" borderId="14" xfId="0" applyFill="1" applyBorder="1" applyAlignment="1">
      <alignment horizontal="center"/>
    </xf>
    <xf numFmtId="43" fontId="24" fillId="33" borderId="13" xfId="42" applyFont="1" applyFill="1" applyBorder="1" applyAlignment="1">
      <alignment horizontal="center" vertical="center"/>
    </xf>
    <xf numFmtId="0" fontId="7" fillId="0" borderId="10" xfId="0" applyFont="1" applyBorder="1" applyAlignment="1" applyProtection="1">
      <alignment horizontal="center"/>
      <protection locked="0"/>
    </xf>
    <xf numFmtId="0" fontId="20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1" fillId="0" borderId="17" xfId="0" applyFont="1" applyBorder="1" applyAlignment="1">
      <alignment horizontal="left"/>
    </xf>
    <xf numFmtId="0" fontId="31" fillId="35" borderId="14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4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0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0" fontId="31" fillId="35" borderId="11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49" fontId="31" fillId="0" borderId="0" xfId="0" applyNumberFormat="1" applyFont="1" applyBorder="1" applyAlignment="1">
      <alignment horizontal="left"/>
    </xf>
    <xf numFmtId="0" fontId="31" fillId="0" borderId="17" xfId="0" applyFont="1" applyBorder="1" applyAlignment="1">
      <alignment horizontal="center"/>
    </xf>
    <xf numFmtId="0" fontId="31" fillId="36" borderId="15" xfId="0" applyFont="1" applyFill="1" applyBorder="1" applyAlignment="1">
      <alignment/>
    </xf>
    <xf numFmtId="0" fontId="32" fillId="36" borderId="20" xfId="0" applyFont="1" applyFill="1" applyBorder="1" applyAlignment="1">
      <alignment/>
    </xf>
    <xf numFmtId="0" fontId="33" fillId="36" borderId="20" xfId="0" applyFont="1" applyFill="1" applyBorder="1" applyAlignment="1">
      <alignment horizontal="left"/>
    </xf>
    <xf numFmtId="2" fontId="34" fillId="36" borderId="20" xfId="0" applyNumberFormat="1" applyFont="1" applyFill="1" applyBorder="1" applyAlignment="1">
      <alignment horizontal="center"/>
    </xf>
    <xf numFmtId="2" fontId="34" fillId="36" borderId="20" xfId="0" applyNumberFormat="1" applyFont="1" applyFill="1" applyBorder="1" applyAlignment="1">
      <alignment horizontal="right"/>
    </xf>
    <xf numFmtId="0" fontId="31" fillId="36" borderId="20" xfId="0" applyFont="1" applyFill="1" applyBorder="1" applyAlignment="1">
      <alignment horizontal="left"/>
    </xf>
    <xf numFmtId="0" fontId="33" fillId="36" borderId="20" xfId="0" applyFont="1" applyFill="1" applyBorder="1" applyAlignment="1">
      <alignment/>
    </xf>
    <xf numFmtId="0" fontId="32" fillId="36" borderId="19" xfId="0" applyFont="1" applyFill="1" applyBorder="1" applyAlignment="1">
      <alignment horizontal="right"/>
    </xf>
    <xf numFmtId="0" fontId="0" fillId="33" borderId="0" xfId="0" applyFill="1" applyBorder="1" applyAlignment="1">
      <alignment horizontal="center" vertical="center"/>
    </xf>
    <xf numFmtId="0" fontId="31" fillId="0" borderId="0" xfId="0" applyFont="1" applyBorder="1" applyAlignment="1">
      <alignment horizontal="left"/>
    </xf>
    <xf numFmtId="0" fontId="22" fillId="0" borderId="0" xfId="0" applyFont="1" applyAlignment="1">
      <alignment/>
    </xf>
    <xf numFmtId="0" fontId="0" fillId="0" borderId="0" xfId="0" applyAlignment="1">
      <alignment vertical="top" wrapText="1"/>
    </xf>
    <xf numFmtId="2" fontId="0" fillId="0" borderId="0" xfId="0" applyNumberFormat="1" applyBorder="1" applyAlignment="1">
      <alignment/>
    </xf>
    <xf numFmtId="0" fontId="0" fillId="0" borderId="12" xfId="0" applyBorder="1" applyAlignment="1">
      <alignment wrapText="1"/>
    </xf>
    <xf numFmtId="2" fontId="0" fillId="0" borderId="0" xfId="0" applyNumberFormat="1" applyAlignment="1">
      <alignment/>
    </xf>
    <xf numFmtId="0" fontId="7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/>
      <protection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3" fontId="36" fillId="0" borderId="12" xfId="42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12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Continuous"/>
      <protection/>
    </xf>
    <xf numFmtId="39" fontId="12" fillId="0" borderId="0" xfId="42" applyNumberFormat="1" applyFont="1" applyBorder="1" applyAlignment="1" applyProtection="1">
      <alignment horizontal="center"/>
      <protection/>
    </xf>
    <xf numFmtId="49" fontId="20" fillId="33" borderId="20" xfId="42" applyNumberFormat="1" applyFont="1" applyFill="1" applyBorder="1" applyAlignment="1" applyProtection="1">
      <alignment/>
      <protection/>
    </xf>
    <xf numFmtId="0" fontId="0" fillId="0" borderId="16" xfId="0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right"/>
      <protection/>
    </xf>
    <xf numFmtId="39" fontId="13" fillId="0" borderId="0" xfId="42" applyNumberFormat="1" applyFont="1" applyBorder="1" applyAlignment="1" applyProtection="1">
      <alignment horizontal="center"/>
      <protection/>
    </xf>
    <xf numFmtId="39" fontId="17" fillId="0" borderId="0" xfId="42" applyNumberFormat="1" applyFont="1" applyBorder="1" applyAlignment="1" applyProtection="1">
      <alignment horizont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/>
      <protection/>
    </xf>
    <xf numFmtId="0" fontId="31" fillId="35" borderId="14" xfId="0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0" fillId="0" borderId="12" xfId="0" applyBorder="1" applyAlignment="1">
      <alignment/>
    </xf>
    <xf numFmtId="0" fontId="20" fillId="0" borderId="19" xfId="0" applyFont="1" applyBorder="1" applyAlignment="1" applyProtection="1">
      <alignment horizontal="center"/>
      <protection/>
    </xf>
    <xf numFmtId="43" fontId="25" fillId="34" borderId="13" xfId="42" applyFont="1" applyFill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0" fontId="0" fillId="0" borderId="12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0" fillId="0" borderId="11" xfId="0" applyNumberFormat="1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/>
    </xf>
    <xf numFmtId="0" fontId="7" fillId="0" borderId="21" xfId="0" applyFont="1" applyBorder="1" applyAlignment="1">
      <alignment/>
    </xf>
    <xf numFmtId="0" fontId="22" fillId="0" borderId="13" xfId="0" applyFont="1" applyBorder="1" applyAlignment="1" applyProtection="1">
      <alignment horizontal="center"/>
      <protection/>
    </xf>
    <xf numFmtId="0" fontId="21" fillId="0" borderId="0" xfId="0" applyFont="1" applyAlignment="1">
      <alignment/>
    </xf>
    <xf numFmtId="0" fontId="39" fillId="0" borderId="12" xfId="0" applyFont="1" applyBorder="1" applyAlignment="1" applyProtection="1">
      <alignment/>
      <protection locked="0"/>
    </xf>
    <xf numFmtId="0" fontId="21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 applyProtection="1">
      <alignment horizontal="center"/>
      <protection/>
    </xf>
    <xf numFmtId="0" fontId="40" fillId="0" borderId="12" xfId="0" applyFont="1" applyBorder="1" applyAlignment="1" applyProtection="1">
      <alignment horizontal="center"/>
      <protection locked="0"/>
    </xf>
    <xf numFmtId="0" fontId="9" fillId="0" borderId="21" xfId="0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31" fillId="0" borderId="12" xfId="0" applyFont="1" applyBorder="1" applyAlignment="1">
      <alignment horizontal="left"/>
    </xf>
    <xf numFmtId="49" fontId="20" fillId="0" borderId="11" xfId="0" applyNumberFormat="1" applyFont="1" applyBorder="1" applyAlignment="1" applyProtection="1">
      <alignment horizontal="center"/>
      <protection locked="0"/>
    </xf>
    <xf numFmtId="0" fontId="19" fillId="0" borderId="11" xfId="0" applyFont="1" applyBorder="1" applyAlignment="1" applyProtection="1">
      <alignment horizontal="center"/>
      <protection locked="0"/>
    </xf>
    <xf numFmtId="0" fontId="20" fillId="0" borderId="2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4" xfId="0" applyFont="1" applyBorder="1" applyAlignment="1" applyProtection="1">
      <alignment horizontal="center"/>
      <protection/>
    </xf>
    <xf numFmtId="0" fontId="20" fillId="0" borderId="23" xfId="0" applyFont="1" applyBorder="1" applyAlignment="1" applyProtection="1">
      <alignment horizontal="center"/>
      <protection/>
    </xf>
    <xf numFmtId="0" fontId="20" fillId="0" borderId="24" xfId="0" applyFont="1" applyBorder="1" applyAlignment="1">
      <alignment horizontal="center"/>
    </xf>
    <xf numFmtId="43" fontId="20" fillId="34" borderId="13" xfId="42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7" fillId="36" borderId="13" xfId="0" applyFont="1" applyFill="1" applyBorder="1" applyAlignment="1" applyProtection="1">
      <alignment horizontal="center"/>
      <protection locked="0"/>
    </xf>
    <xf numFmtId="0" fontId="7" fillId="36" borderId="25" xfId="0" applyFont="1" applyFill="1" applyBorder="1" applyAlignment="1" applyProtection="1">
      <alignment horizontal="center"/>
      <protection locked="0"/>
    </xf>
    <xf numFmtId="0" fontId="7" fillId="37" borderId="13" xfId="0" applyFont="1" applyFill="1" applyBorder="1" applyAlignment="1">
      <alignment horizontal="left"/>
    </xf>
    <xf numFmtId="0" fontId="7" fillId="37" borderId="13" xfId="0" applyFont="1" applyFill="1" applyBorder="1" applyAlignment="1">
      <alignment horizontal="center"/>
    </xf>
    <xf numFmtId="0" fontId="7" fillId="36" borderId="14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>
      <alignment horizontal="left"/>
    </xf>
    <xf numFmtId="0" fontId="7" fillId="36" borderId="18" xfId="0" applyFont="1" applyFill="1" applyBorder="1" applyAlignment="1" applyProtection="1">
      <alignment horizontal="center"/>
      <protection locked="0"/>
    </xf>
    <xf numFmtId="0" fontId="7" fillId="37" borderId="14" xfId="0" applyFont="1" applyFill="1" applyBorder="1" applyAlignment="1">
      <alignment horizontal="center"/>
    </xf>
    <xf numFmtId="0" fontId="44" fillId="38" borderId="13" xfId="0" applyFont="1" applyFill="1" applyBorder="1" applyAlignment="1">
      <alignment horizontal="center"/>
    </xf>
    <xf numFmtId="0" fontId="52" fillId="39" borderId="13" xfId="0" applyFont="1" applyFill="1" applyBorder="1" applyAlignment="1">
      <alignment horizontal="center"/>
    </xf>
    <xf numFmtId="0" fontId="52" fillId="40" borderId="13" xfId="0" applyFont="1" applyFill="1" applyBorder="1" applyAlignment="1">
      <alignment horizontal="center"/>
    </xf>
    <xf numFmtId="0" fontId="52" fillId="41" borderId="13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21" fillId="0" borderId="0" xfId="0" applyFont="1" applyBorder="1" applyAlignment="1" applyProtection="1">
      <alignment/>
      <protection/>
    </xf>
    <xf numFmtId="0" fontId="21" fillId="0" borderId="10" xfId="0" applyFont="1" applyBorder="1" applyAlignment="1">
      <alignment horizontal="left" vertical="center"/>
    </xf>
    <xf numFmtId="0" fontId="21" fillId="38" borderId="13" xfId="0" applyFont="1" applyFill="1" applyBorder="1" applyAlignment="1" applyProtection="1">
      <alignment horizontal="center" vertical="center"/>
      <protection locked="0"/>
    </xf>
    <xf numFmtId="0" fontId="21" fillId="39" borderId="13" xfId="0" applyFont="1" applyFill="1" applyBorder="1" applyAlignment="1" applyProtection="1">
      <alignment horizontal="center" vertical="center"/>
      <protection locked="0"/>
    </xf>
    <xf numFmtId="0" fontId="21" fillId="40" borderId="13" xfId="0" applyFont="1" applyFill="1" applyBorder="1" applyAlignment="1" applyProtection="1">
      <alignment horizontal="center" vertical="center"/>
      <protection locked="0"/>
    </xf>
    <xf numFmtId="43" fontId="43" fillId="41" borderId="13" xfId="42" applyFont="1" applyFill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>
      <alignment horizontal="center" vertical="center" wrapText="1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left" vertical="center"/>
    </xf>
    <xf numFmtId="0" fontId="21" fillId="38" borderId="11" xfId="0" applyFont="1" applyFill="1" applyBorder="1" applyAlignment="1" applyProtection="1">
      <alignment horizontal="center" vertical="center"/>
      <protection locked="0"/>
    </xf>
    <xf numFmtId="0" fontId="21" fillId="39" borderId="11" xfId="0" applyFont="1" applyFill="1" applyBorder="1" applyAlignment="1" applyProtection="1">
      <alignment horizontal="center" vertical="center"/>
      <protection locked="0"/>
    </xf>
    <xf numFmtId="0" fontId="21" fillId="40" borderId="11" xfId="0" applyFont="1" applyFill="1" applyBorder="1" applyAlignment="1" applyProtection="1">
      <alignment horizontal="center" vertical="center"/>
      <protection locked="0"/>
    </xf>
    <xf numFmtId="0" fontId="21" fillId="38" borderId="13" xfId="42" applyNumberFormat="1" applyFont="1" applyFill="1" applyBorder="1" applyAlignment="1" applyProtection="1">
      <alignment horizontal="center" vertical="center"/>
      <protection locked="0"/>
    </xf>
    <xf numFmtId="0" fontId="21" fillId="38" borderId="1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left"/>
    </xf>
    <xf numFmtId="0" fontId="21" fillId="36" borderId="13" xfId="0" applyFont="1" applyFill="1" applyBorder="1" applyAlignment="1">
      <alignment/>
    </xf>
    <xf numFmtId="0" fontId="7" fillId="0" borderId="13" xfId="0" applyFont="1" applyBorder="1" applyAlignment="1" applyProtection="1">
      <alignment horizontal="right"/>
      <protection/>
    </xf>
    <xf numFmtId="0" fontId="7" fillId="0" borderId="14" xfId="0" applyFont="1" applyBorder="1" applyAlignment="1">
      <alignment/>
    </xf>
    <xf numFmtId="2" fontId="7" fillId="0" borderId="13" xfId="0" applyNumberFormat="1" applyFont="1" applyBorder="1" applyAlignment="1" applyProtection="1">
      <alignment horizontal="right"/>
      <protection locked="0"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43" fontId="7" fillId="0" borderId="13" xfId="0" applyNumberFormat="1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9" fillId="0" borderId="26" xfId="0" applyFont="1" applyBorder="1" applyAlignment="1">
      <alignment/>
    </xf>
    <xf numFmtId="0" fontId="9" fillId="0" borderId="22" xfId="0" applyFont="1" applyBorder="1" applyAlignment="1">
      <alignment horizontal="center"/>
    </xf>
    <xf numFmtId="0" fontId="20" fillId="0" borderId="10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2" fontId="0" fillId="0" borderId="0" xfId="0" applyNumberFormat="1" applyAlignment="1">
      <alignment/>
    </xf>
    <xf numFmtId="0" fontId="54" fillId="0" borderId="13" xfId="0" applyFont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1" fontId="20" fillId="33" borderId="13" xfId="0" applyNumberFormat="1" applyFont="1" applyFill="1" applyBorder="1" applyAlignment="1" applyProtection="1">
      <alignment horizontal="center" vertical="center"/>
      <protection locked="0"/>
    </xf>
    <xf numFmtId="0" fontId="48" fillId="0" borderId="11" xfId="0" applyFont="1" applyBorder="1" applyAlignment="1" applyProtection="1">
      <alignment horizontal="center"/>
      <protection locked="0"/>
    </xf>
    <xf numFmtId="0" fontId="37" fillId="34" borderId="14" xfId="0" applyFont="1" applyFill="1" applyBorder="1" applyAlignment="1">
      <alignment horizontal="center" wrapText="1"/>
    </xf>
    <xf numFmtId="0" fontId="37" fillId="37" borderId="14" xfId="0" applyFont="1" applyFill="1" applyBorder="1" applyAlignment="1">
      <alignment horizontal="left" wrapText="1"/>
    </xf>
    <xf numFmtId="0" fontId="37" fillId="34" borderId="18" xfId="0" applyFont="1" applyFill="1" applyBorder="1" applyAlignment="1">
      <alignment horizontal="center" wrapText="1"/>
    </xf>
    <xf numFmtId="0" fontId="37" fillId="37" borderId="14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37" fillId="0" borderId="11" xfId="0" applyFont="1" applyFill="1" applyBorder="1" applyAlignment="1">
      <alignment horizontal="left" vertical="center" wrapText="1"/>
    </xf>
    <xf numFmtId="2" fontId="7" fillId="0" borderId="0" xfId="0" applyNumberFormat="1" applyFont="1" applyFill="1" applyBorder="1" applyAlignment="1">
      <alignment horizontal="center" wrapText="1"/>
    </xf>
    <xf numFmtId="0" fontId="20" fillId="0" borderId="11" xfId="0" applyFont="1" applyFill="1" applyBorder="1" applyAlignment="1">
      <alignment horizontal="center" vertical="center" wrapText="1"/>
    </xf>
    <xf numFmtId="0" fontId="37" fillId="37" borderId="21" xfId="0" applyFont="1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0" fontId="37" fillId="37" borderId="26" xfId="0" applyFont="1" applyFill="1" applyBorder="1" applyAlignment="1">
      <alignment horizontal="center" wrapText="1"/>
    </xf>
    <xf numFmtId="0" fontId="37" fillId="37" borderId="25" xfId="0" applyFont="1" applyFill="1" applyBorder="1" applyAlignment="1">
      <alignment horizontal="center" wrapText="1"/>
    </xf>
    <xf numFmtId="0" fontId="7" fillId="34" borderId="14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left" wrapText="1"/>
    </xf>
    <xf numFmtId="0" fontId="7" fillId="37" borderId="26" xfId="0" applyFont="1" applyFill="1" applyBorder="1" applyAlignment="1">
      <alignment horizontal="center" wrapText="1"/>
    </xf>
    <xf numFmtId="0" fontId="7" fillId="34" borderId="18" xfId="0" applyFont="1" applyFill="1" applyBorder="1" applyAlignment="1">
      <alignment horizontal="center" wrapText="1"/>
    </xf>
    <xf numFmtId="0" fontId="7" fillId="37" borderId="14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7" borderId="17" xfId="0" applyFont="1" applyFill="1" applyBorder="1" applyAlignment="1">
      <alignment horizontal="left" wrapText="1"/>
    </xf>
    <xf numFmtId="0" fontId="7" fillId="37" borderId="17" xfId="0" applyFont="1" applyFill="1" applyBorder="1" applyAlignment="1">
      <alignment horizontal="center" wrapText="1"/>
    </xf>
    <xf numFmtId="0" fontId="20" fillId="0" borderId="13" xfId="0" applyFont="1" applyBorder="1" applyAlignment="1" applyProtection="1">
      <alignment horizontal="center"/>
      <protection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8" fillId="34" borderId="11" xfId="0" applyFont="1" applyFill="1" applyBorder="1" applyAlignment="1">
      <alignment horizontal="center"/>
    </xf>
    <xf numFmtId="0" fontId="38" fillId="34" borderId="13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left" wrapText="1"/>
    </xf>
    <xf numFmtId="0" fontId="38" fillId="37" borderId="21" xfId="0" applyFont="1" applyFill="1" applyBorder="1" applyAlignment="1">
      <alignment horizontal="center" wrapText="1"/>
    </xf>
    <xf numFmtId="0" fontId="38" fillId="37" borderId="13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8" fillId="42" borderId="13" xfId="0" applyFont="1" applyFill="1" applyBorder="1" applyAlignment="1">
      <alignment horizontal="center" vertical="center"/>
    </xf>
    <xf numFmtId="0" fontId="7" fillId="36" borderId="14" xfId="0" applyFont="1" applyFill="1" applyBorder="1" applyAlignment="1" applyProtection="1">
      <alignment horizontal="center" wrapText="1"/>
      <protection locked="0"/>
    </xf>
    <xf numFmtId="43" fontId="20" fillId="34" borderId="13" xfId="42" applyFont="1" applyFill="1" applyBorder="1" applyAlignment="1" quotePrefix="1">
      <alignment horizontal="center" vertical="center"/>
    </xf>
    <xf numFmtId="0" fontId="7" fillId="37" borderId="22" xfId="0" applyFont="1" applyFill="1" applyBorder="1" applyAlignment="1">
      <alignment horizontal="center" wrapText="1"/>
    </xf>
    <xf numFmtId="2" fontId="9" fillId="34" borderId="13" xfId="0" applyNumberFormat="1" applyFont="1" applyFill="1" applyBorder="1" applyAlignment="1">
      <alignment horizontal="center" wrapText="1"/>
    </xf>
    <xf numFmtId="0" fontId="8" fillId="0" borderId="20" xfId="0" applyFont="1" applyBorder="1" applyAlignment="1" applyProtection="1">
      <alignment/>
      <protection locked="0"/>
    </xf>
    <xf numFmtId="2" fontId="56" fillId="0" borderId="0" xfId="0" applyNumberFormat="1" applyFont="1" applyBorder="1" applyAlignment="1">
      <alignment wrapText="1"/>
    </xf>
    <xf numFmtId="0" fontId="9" fillId="0" borderId="0" xfId="0" applyFont="1" applyBorder="1" applyAlignment="1" quotePrefix="1">
      <alignment horizontal="center"/>
    </xf>
    <xf numFmtId="0" fontId="8" fillId="0" borderId="0" xfId="0" applyFont="1" applyBorder="1" applyAlignment="1" applyProtection="1">
      <alignment/>
      <protection locked="0"/>
    </xf>
    <xf numFmtId="0" fontId="19" fillId="0" borderId="26" xfId="0" applyFont="1" applyBorder="1" applyAlignment="1">
      <alignment/>
    </xf>
    <xf numFmtId="0" fontId="8" fillId="0" borderId="16" xfId="0" applyFont="1" applyBorder="1" applyAlignment="1" applyProtection="1">
      <alignment/>
      <protection locked="0"/>
    </xf>
    <xf numFmtId="0" fontId="0" fillId="0" borderId="0" xfId="0" applyFill="1" applyAlignment="1">
      <alignment/>
    </xf>
    <xf numFmtId="0" fontId="55" fillId="36" borderId="21" xfId="0" applyFont="1" applyFill="1" applyBorder="1" applyAlignment="1">
      <alignment horizontal="left"/>
    </xf>
    <xf numFmtId="0" fontId="55" fillId="0" borderId="0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right"/>
      <protection/>
    </xf>
    <xf numFmtId="0" fontId="28" fillId="0" borderId="0" xfId="0" applyFont="1" applyBorder="1" applyAlignment="1" applyProtection="1">
      <alignment horizontal="left"/>
      <protection/>
    </xf>
    <xf numFmtId="176" fontId="55" fillId="0" borderId="0" xfId="0" applyNumberFormat="1" applyFont="1" applyFill="1" applyBorder="1" applyAlignment="1" applyProtection="1">
      <alignment horizontal="left"/>
      <protection/>
    </xf>
    <xf numFmtId="0" fontId="22" fillId="0" borderId="0" xfId="0" applyFont="1" applyBorder="1" applyAlignment="1">
      <alignment/>
    </xf>
    <xf numFmtId="0" fontId="9" fillId="0" borderId="13" xfId="0" applyFont="1" applyFill="1" applyBorder="1" applyAlignment="1" applyProtection="1">
      <alignment horizontal="right"/>
      <protection/>
    </xf>
    <xf numFmtId="0" fontId="55" fillId="36" borderId="22" xfId="0" applyFont="1" applyFill="1" applyBorder="1" applyAlignment="1">
      <alignment horizontal="left"/>
    </xf>
    <xf numFmtId="43" fontId="20" fillId="34" borderId="13" xfId="42" applyNumberFormat="1" applyFont="1" applyFill="1" applyBorder="1" applyAlignment="1">
      <alignment horizontal="center" vertical="center"/>
    </xf>
    <xf numFmtId="0" fontId="22" fillId="0" borderId="17" xfId="0" applyFont="1" applyBorder="1" applyAlignment="1">
      <alignment horizontal="left"/>
    </xf>
    <xf numFmtId="0" fontId="38" fillId="34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0" fillId="0" borderId="0" xfId="0" applyAlignment="1" applyProtection="1">
      <alignment/>
      <protection locked="0"/>
    </xf>
    <xf numFmtId="43" fontId="56" fillId="0" borderId="0" xfId="0" applyNumberFormat="1" applyFont="1" applyBorder="1" applyAlignment="1">
      <alignment/>
    </xf>
    <xf numFmtId="49" fontId="51" fillId="0" borderId="17" xfId="0" applyNumberFormat="1" applyFont="1" applyBorder="1" applyAlignment="1" applyProtection="1">
      <alignment horizontal="center"/>
      <protection/>
    </xf>
    <xf numFmtId="0" fontId="51" fillId="0" borderId="26" xfId="0" applyNumberFormat="1" applyFont="1" applyBorder="1" applyAlignment="1" applyProtection="1">
      <alignment horizontal="center"/>
      <protection/>
    </xf>
    <xf numFmtId="0" fontId="51" fillId="0" borderId="25" xfId="0" applyNumberFormat="1" applyFont="1" applyBorder="1" applyAlignment="1" applyProtection="1">
      <alignment horizontal="center"/>
      <protection/>
    </xf>
    <xf numFmtId="43" fontId="7" fillId="0" borderId="13" xfId="42" applyFont="1" applyFill="1" applyBorder="1" applyAlignment="1" applyProtection="1">
      <alignment horizontal="right" vertical="center"/>
      <protection/>
    </xf>
    <xf numFmtId="2" fontId="7" fillId="0" borderId="13" xfId="0" applyNumberFormat="1" applyFont="1" applyBorder="1" applyAlignment="1" applyProtection="1">
      <alignment horizontal="right"/>
      <protection/>
    </xf>
    <xf numFmtId="0" fontId="18" fillId="0" borderId="20" xfId="0" applyFont="1" applyBorder="1" applyAlignment="1" applyProtection="1">
      <alignment horizontal="center"/>
      <protection locked="0"/>
    </xf>
    <xf numFmtId="176" fontId="51" fillId="0" borderId="26" xfId="0" applyNumberFormat="1" applyFont="1" applyBorder="1" applyAlignment="1" applyProtection="1">
      <alignment horizontal="left"/>
      <protection locked="0"/>
    </xf>
    <xf numFmtId="176" fontId="0" fillId="0" borderId="26" xfId="0" applyNumberFormat="1" applyBorder="1" applyAlignment="1" applyProtection="1">
      <alignment horizontal="left"/>
      <protection locked="0"/>
    </xf>
    <xf numFmtId="0" fontId="22" fillId="0" borderId="21" xfId="0" applyFont="1" applyBorder="1" applyAlignment="1">
      <alignment horizontal="right" wrapText="1"/>
    </xf>
    <xf numFmtId="0" fontId="0" fillId="0" borderId="26" xfId="0" applyBorder="1" applyAlignment="1">
      <alignment wrapText="1"/>
    </xf>
    <xf numFmtId="0" fontId="57" fillId="0" borderId="26" xfId="0" applyFont="1" applyBorder="1" applyAlignment="1" applyProtection="1">
      <alignment horizontal="left"/>
      <protection locked="0"/>
    </xf>
    <xf numFmtId="0" fontId="56" fillId="0" borderId="25" xfId="0" applyFont="1" applyBorder="1" applyAlignment="1" applyProtection="1">
      <alignment horizontal="left"/>
      <protection locked="0"/>
    </xf>
    <xf numFmtId="0" fontId="7" fillId="0" borderId="17" xfId="0" applyFont="1" applyBorder="1" applyAlignment="1">
      <alignment horizontal="left"/>
    </xf>
    <xf numFmtId="0" fontId="22" fillId="0" borderId="1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51" fillId="0" borderId="26" xfId="0" applyFont="1" applyBorder="1" applyAlignment="1" applyProtection="1">
      <alignment horizontal="left"/>
      <protection locked="0"/>
    </xf>
    <xf numFmtId="0" fontId="51" fillId="0" borderId="25" xfId="0" applyFont="1" applyBorder="1" applyAlignment="1" applyProtection="1">
      <alignment horizontal="left"/>
      <protection locked="0"/>
    </xf>
    <xf numFmtId="181" fontId="19" fillId="0" borderId="15" xfId="0" applyNumberFormat="1" applyFont="1" applyBorder="1" applyAlignment="1" applyProtection="1">
      <alignment horizontal="center"/>
      <protection locked="0"/>
    </xf>
    <xf numFmtId="181" fontId="19" fillId="0" borderId="20" xfId="0" applyNumberFormat="1" applyFont="1" applyBorder="1" applyAlignment="1" applyProtection="1">
      <alignment horizontal="center"/>
      <protection locked="0"/>
    </xf>
    <xf numFmtId="181" fontId="5" fillId="0" borderId="20" xfId="0" applyNumberFormat="1" applyFont="1" applyBorder="1" applyAlignment="1" applyProtection="1">
      <alignment horizontal="center"/>
      <protection locked="0"/>
    </xf>
    <xf numFmtId="181" fontId="5" fillId="0" borderId="19" xfId="0" applyNumberFormat="1" applyFont="1" applyBorder="1" applyAlignment="1" applyProtection="1">
      <alignment horizontal="center"/>
      <protection locked="0"/>
    </xf>
    <xf numFmtId="0" fontId="22" fillId="0" borderId="15" xfId="0" applyFont="1" applyBorder="1" applyAlignment="1" applyProtection="1">
      <alignment horizontal="left"/>
      <protection/>
    </xf>
    <xf numFmtId="0" fontId="21" fillId="0" borderId="20" xfId="0" applyFont="1" applyBorder="1" applyAlignment="1" applyProtection="1">
      <alignment horizontal="left"/>
      <protection/>
    </xf>
    <xf numFmtId="0" fontId="51" fillId="0" borderId="13" xfId="0" applyFont="1" applyBorder="1" applyAlignment="1" applyProtection="1">
      <alignment horizontal="center"/>
      <protection locked="0"/>
    </xf>
    <xf numFmtId="0" fontId="51" fillId="0" borderId="13" xfId="0" applyNumberFormat="1" applyFont="1" applyBorder="1" applyAlignment="1" applyProtection="1">
      <alignment horizontal="center"/>
      <protection locked="0"/>
    </xf>
    <xf numFmtId="0" fontId="50" fillId="0" borderId="26" xfId="0" applyFont="1" applyBorder="1" applyAlignment="1" applyProtection="1">
      <alignment horizontal="left"/>
      <protection locked="0"/>
    </xf>
    <xf numFmtId="0" fontId="51" fillId="0" borderId="20" xfId="0" applyFont="1" applyBorder="1" applyAlignment="1" applyProtection="1">
      <alignment horizontal="left"/>
      <protection locked="0"/>
    </xf>
    <xf numFmtId="0" fontId="51" fillId="0" borderId="19" xfId="0" applyFont="1" applyBorder="1" applyAlignment="1" applyProtection="1">
      <alignment horizontal="left"/>
      <protection locked="0"/>
    </xf>
    <xf numFmtId="0" fontId="5" fillId="0" borderId="2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22" fillId="35" borderId="21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2" fillId="35" borderId="15" xfId="0" applyFont="1" applyFill="1" applyBorder="1" applyAlignment="1">
      <alignment horizontal="center"/>
    </xf>
    <xf numFmtId="0" fontId="22" fillId="35" borderId="19" xfId="0" applyFont="1" applyFill="1" applyBorder="1" applyAlignment="1">
      <alignment horizontal="center"/>
    </xf>
    <xf numFmtId="0" fontId="22" fillId="35" borderId="20" xfId="0" applyFont="1" applyFill="1" applyBorder="1" applyAlignment="1">
      <alignment horizontal="center"/>
    </xf>
    <xf numFmtId="0" fontId="22" fillId="0" borderId="21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1" fillId="0" borderId="26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22" fillId="0" borderId="26" xfId="0" applyFont="1" applyBorder="1" applyAlignment="1">
      <alignment horizontal="right"/>
    </xf>
    <xf numFmtId="0" fontId="21" fillId="0" borderId="26" xfId="0" applyFont="1" applyBorder="1" applyAlignment="1">
      <alignment/>
    </xf>
    <xf numFmtId="0" fontId="51" fillId="33" borderId="13" xfId="0" applyFont="1" applyFill="1" applyBorder="1" applyAlignment="1" applyProtection="1">
      <alignment horizontal="center"/>
      <protection locked="0"/>
    </xf>
    <xf numFmtId="49" fontId="51" fillId="0" borderId="26" xfId="0" applyNumberFormat="1" applyFont="1" applyBorder="1" applyAlignment="1" applyProtection="1">
      <alignment horizontal="left"/>
      <protection locked="0"/>
    </xf>
    <xf numFmtId="0" fontId="42" fillId="35" borderId="21" xfId="0" applyFont="1" applyFill="1" applyBorder="1" applyAlignment="1">
      <alignment horizontal="left" vertical="center"/>
    </xf>
    <xf numFmtId="0" fontId="42" fillId="35" borderId="26" xfId="0" applyFont="1" applyFill="1" applyBorder="1" applyAlignment="1">
      <alignment horizontal="left" vertical="center"/>
    </xf>
    <xf numFmtId="0" fontId="0" fillId="35" borderId="26" xfId="0" applyFill="1" applyBorder="1" applyAlignment="1">
      <alignment/>
    </xf>
    <xf numFmtId="0" fontId="0" fillId="35" borderId="25" xfId="0" applyFill="1" applyBorder="1" applyAlignment="1">
      <alignment/>
    </xf>
    <xf numFmtId="0" fontId="22" fillId="35" borderId="22" xfId="0" applyFont="1" applyFill="1" applyBorder="1" applyAlignment="1">
      <alignment horizontal="center" vertical="center"/>
    </xf>
    <xf numFmtId="0" fontId="22" fillId="35" borderId="17" xfId="0" applyFont="1" applyFill="1" applyBorder="1" applyAlignment="1">
      <alignment horizontal="center" vertical="center"/>
    </xf>
    <xf numFmtId="0" fontId="22" fillId="35" borderId="18" xfId="0" applyFont="1" applyFill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2" fillId="35" borderId="22" xfId="0" applyFont="1" applyFill="1" applyBorder="1" applyAlignment="1">
      <alignment horizontal="center"/>
    </xf>
    <xf numFmtId="0" fontId="22" fillId="35" borderId="17" xfId="0" applyFont="1" applyFill="1" applyBorder="1" applyAlignment="1">
      <alignment horizontal="center"/>
    </xf>
    <xf numFmtId="0" fontId="22" fillId="35" borderId="18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8" fillId="0" borderId="21" xfId="0" applyFont="1" applyBorder="1" applyAlignment="1">
      <alignment horizontal="left"/>
    </xf>
    <xf numFmtId="0" fontId="28" fillId="0" borderId="26" xfId="0" applyFont="1" applyBorder="1" applyAlignment="1">
      <alignment horizontal="left"/>
    </xf>
    <xf numFmtId="0" fontId="22" fillId="35" borderId="21" xfId="0" applyFont="1" applyFill="1" applyBorder="1" applyAlignment="1">
      <alignment horizontal="left"/>
    </xf>
    <xf numFmtId="0" fontId="19" fillId="43" borderId="21" xfId="0" applyFont="1" applyFill="1" applyBorder="1" applyAlignment="1" applyProtection="1">
      <alignment horizontal="center"/>
      <protection locked="0"/>
    </xf>
    <xf numFmtId="0" fontId="26" fillId="43" borderId="25" xfId="0" applyFont="1" applyFill="1" applyBorder="1" applyAlignment="1" applyProtection="1">
      <alignment horizontal="center"/>
      <protection locked="0"/>
    </xf>
    <xf numFmtId="0" fontId="51" fillId="0" borderId="21" xfId="0" applyFont="1" applyBorder="1" applyAlignment="1" applyProtection="1">
      <alignment horizontal="left"/>
      <protection/>
    </xf>
    <xf numFmtId="0" fontId="51" fillId="0" borderId="26" xfId="0" applyFont="1" applyBorder="1" applyAlignment="1" applyProtection="1">
      <alignment horizontal="left"/>
      <protection/>
    </xf>
    <xf numFmtId="0" fontId="51" fillId="0" borderId="25" xfId="0" applyFont="1" applyBorder="1" applyAlignment="1" applyProtection="1">
      <alignment horizontal="left"/>
      <protection/>
    </xf>
    <xf numFmtId="49" fontId="51" fillId="0" borderId="26" xfId="0" applyNumberFormat="1" applyFont="1" applyBorder="1" applyAlignment="1" applyProtection="1">
      <alignment/>
      <protection locked="0"/>
    </xf>
    <xf numFmtId="49" fontId="50" fillId="0" borderId="25" xfId="0" applyNumberFormat="1" applyFont="1" applyBorder="1" applyAlignment="1" applyProtection="1">
      <alignment/>
      <protection locked="0"/>
    </xf>
    <xf numFmtId="180" fontId="51" fillId="0" borderId="26" xfId="0" applyNumberFormat="1" applyFont="1" applyBorder="1" applyAlignment="1" applyProtection="1">
      <alignment horizontal="left"/>
      <protection/>
    </xf>
    <xf numFmtId="180" fontId="51" fillId="0" borderId="25" xfId="0" applyNumberFormat="1" applyFont="1" applyBorder="1" applyAlignment="1" applyProtection="1">
      <alignment horizontal="left"/>
      <protection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6" xfId="0" applyFont="1" applyBorder="1" applyAlignment="1" applyProtection="1">
      <alignment horizontal="left"/>
      <protection locked="0"/>
    </xf>
    <xf numFmtId="0" fontId="43" fillId="0" borderId="25" xfId="0" applyFont="1" applyBorder="1" applyAlignment="1" applyProtection="1">
      <alignment horizontal="left"/>
      <protection locked="0"/>
    </xf>
    <xf numFmtId="0" fontId="51" fillId="0" borderId="26" xfId="0" applyNumberFormat="1" applyFont="1" applyBorder="1" applyAlignment="1" applyProtection="1">
      <alignment horizontal="left"/>
      <protection/>
    </xf>
    <xf numFmtId="0" fontId="51" fillId="0" borderId="25" xfId="0" applyNumberFormat="1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center"/>
      <protection locked="0"/>
    </xf>
    <xf numFmtId="0" fontId="19" fillId="0" borderId="2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0" fillId="0" borderId="26" xfId="0" applyFont="1" applyBorder="1" applyAlignment="1" applyProtection="1">
      <alignment/>
      <protection locked="0"/>
    </xf>
    <xf numFmtId="0" fontId="50" fillId="0" borderId="25" xfId="0" applyFont="1" applyBorder="1" applyAlignment="1" applyProtection="1">
      <alignment/>
      <protection locked="0"/>
    </xf>
    <xf numFmtId="0" fontId="51" fillId="0" borderId="13" xfId="0" applyFont="1" applyBorder="1" applyAlignment="1" applyProtection="1">
      <alignment horizontal="left"/>
      <protection locked="0"/>
    </xf>
    <xf numFmtId="0" fontId="50" fillId="0" borderId="13" xfId="0" applyFont="1" applyBorder="1" applyAlignment="1" applyProtection="1">
      <alignment horizontal="left"/>
      <protection locked="0"/>
    </xf>
    <xf numFmtId="0" fontId="0" fillId="0" borderId="17" xfId="0" applyBorder="1" applyAlignment="1">
      <alignment/>
    </xf>
    <xf numFmtId="0" fontId="48" fillId="0" borderId="15" xfId="0" applyFont="1" applyBorder="1" applyAlignment="1" applyProtection="1">
      <alignment horizontal="center"/>
      <protection locked="0"/>
    </xf>
    <xf numFmtId="0" fontId="48" fillId="0" borderId="19" xfId="0" applyFont="1" applyBorder="1" applyAlignment="1" applyProtection="1">
      <alignment horizontal="center"/>
      <protection locked="0"/>
    </xf>
    <xf numFmtId="49" fontId="48" fillId="0" borderId="20" xfId="0" applyNumberFormat="1" applyFont="1" applyBorder="1" applyAlignment="1" applyProtection="1">
      <alignment horizontal="center"/>
      <protection locked="0"/>
    </xf>
    <xf numFmtId="49" fontId="48" fillId="0" borderId="19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48" fillId="0" borderId="20" xfId="0" applyFont="1" applyBorder="1" applyAlignment="1" applyProtection="1">
      <alignment horizontal="center"/>
      <protection locked="0"/>
    </xf>
    <xf numFmtId="0" fontId="51" fillId="0" borderId="26" xfId="0" applyFont="1" applyBorder="1" applyAlignment="1" applyProtection="1">
      <alignment horizontal="center"/>
      <protection/>
    </xf>
    <xf numFmtId="0" fontId="51" fillId="0" borderId="26" xfId="0" applyFont="1" applyBorder="1" applyAlignment="1" applyProtection="1">
      <alignment/>
      <protection/>
    </xf>
    <xf numFmtId="0" fontId="51" fillId="0" borderId="25" xfId="0" applyFont="1" applyBorder="1" applyAlignment="1" applyProtection="1">
      <alignment/>
      <protection/>
    </xf>
    <xf numFmtId="0" fontId="51" fillId="0" borderId="17" xfId="0" applyFont="1" applyBorder="1" applyAlignment="1" applyProtection="1">
      <alignment horizontal="left"/>
      <protection locked="0"/>
    </xf>
    <xf numFmtId="0" fontId="51" fillId="0" borderId="18" xfId="0" applyFont="1" applyBorder="1" applyAlignment="1" applyProtection="1">
      <alignment horizontal="left"/>
      <protection locked="0"/>
    </xf>
    <xf numFmtId="0" fontId="9" fillId="0" borderId="1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16" xfId="0" applyFont="1" applyFill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42" fillId="0" borderId="0" xfId="0" applyFont="1" applyFill="1" applyBorder="1" applyAlignment="1">
      <alignment horizontal="left"/>
    </xf>
    <xf numFmtId="49" fontId="51" fillId="0" borderId="17" xfId="0" applyNumberFormat="1" applyFont="1" applyBorder="1" applyAlignment="1" applyProtection="1">
      <alignment horizontal="left"/>
      <protection locked="0"/>
    </xf>
    <xf numFmtId="49" fontId="50" fillId="0" borderId="17" xfId="0" applyNumberFormat="1" applyFont="1" applyBorder="1" applyAlignment="1" applyProtection="1">
      <alignment horizontal="left"/>
      <protection locked="0"/>
    </xf>
    <xf numFmtId="49" fontId="50" fillId="0" borderId="26" xfId="0" applyNumberFormat="1" applyFont="1" applyBorder="1" applyAlignment="1" applyProtection="1">
      <alignment horizontal="left"/>
      <protection locked="0"/>
    </xf>
    <xf numFmtId="49" fontId="50" fillId="0" borderId="25" xfId="0" applyNumberFormat="1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left"/>
      <protection/>
    </xf>
    <xf numFmtId="0" fontId="50" fillId="0" borderId="22" xfId="0" applyFont="1" applyBorder="1" applyAlignment="1" applyProtection="1">
      <alignment horizontal="left" vertical="top" wrapText="1"/>
      <protection locked="0"/>
    </xf>
    <xf numFmtId="0" fontId="50" fillId="0" borderId="17" xfId="0" applyFont="1" applyBorder="1" applyAlignment="1" applyProtection="1">
      <alignment horizontal="left" vertical="top" wrapText="1"/>
      <protection locked="0"/>
    </xf>
    <xf numFmtId="0" fontId="50" fillId="0" borderId="18" xfId="0" applyFont="1" applyBorder="1" applyAlignment="1" applyProtection="1">
      <alignment horizontal="left" vertical="top" wrapText="1"/>
      <protection locked="0"/>
    </xf>
    <xf numFmtId="0" fontId="50" fillId="0" borderId="12" xfId="0" applyFont="1" applyBorder="1" applyAlignment="1" applyProtection="1">
      <alignment horizontal="left" vertical="top" wrapText="1"/>
      <protection locked="0"/>
    </xf>
    <xf numFmtId="0" fontId="50" fillId="0" borderId="0" xfId="0" applyFont="1" applyBorder="1" applyAlignment="1" applyProtection="1">
      <alignment horizontal="left" vertical="top" wrapText="1"/>
      <protection locked="0"/>
    </xf>
    <xf numFmtId="0" fontId="50" fillId="0" borderId="16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20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center"/>
    </xf>
    <xf numFmtId="0" fontId="22" fillId="0" borderId="21" xfId="0" applyFont="1" applyBorder="1" applyAlignment="1">
      <alignment horizontal="right"/>
    </xf>
    <xf numFmtId="0" fontId="22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5" fillId="0" borderId="21" xfId="0" applyFont="1" applyBorder="1" applyAlignment="1">
      <alignment horizontal="right"/>
    </xf>
    <xf numFmtId="0" fontId="25" fillId="0" borderId="26" xfId="0" applyFont="1" applyBorder="1" applyAlignment="1">
      <alignment horizontal="right"/>
    </xf>
    <xf numFmtId="176" fontId="20" fillId="0" borderId="26" xfId="0" applyNumberFormat="1" applyFont="1" applyFill="1" applyBorder="1" applyAlignment="1" applyProtection="1">
      <alignment horizontal="center"/>
      <protection locked="0"/>
    </xf>
    <xf numFmtId="14" fontId="22" fillId="0" borderId="26" xfId="0" applyNumberFormat="1" applyFont="1" applyFill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/>
      <protection/>
    </xf>
    <xf numFmtId="0" fontId="0" fillId="35" borderId="26" xfId="0" applyFill="1" applyBorder="1" applyAlignment="1">
      <alignment horizontal="left" vertical="center"/>
    </xf>
    <xf numFmtId="0" fontId="28" fillId="0" borderId="17" xfId="0" applyFont="1" applyFill="1" applyBorder="1" applyAlignment="1" applyProtection="1">
      <alignment horizontal="left" vertical="top" wrapText="1"/>
      <protection/>
    </xf>
    <xf numFmtId="0" fontId="0" fillId="0" borderId="17" xfId="0" applyFill="1" applyBorder="1" applyAlignment="1" applyProtection="1">
      <alignment horizontal="left" vertical="top" wrapText="1"/>
      <protection/>
    </xf>
    <xf numFmtId="0" fontId="51" fillId="0" borderId="25" xfId="0" applyFont="1" applyBorder="1" applyAlignment="1" applyProtection="1">
      <alignment horizontal="center"/>
      <protection/>
    </xf>
    <xf numFmtId="0" fontId="22" fillId="0" borderId="26" xfId="0" applyFont="1" applyBorder="1" applyAlignment="1" applyProtection="1">
      <alignment horizontal="center"/>
      <protection/>
    </xf>
    <xf numFmtId="0" fontId="21" fillId="0" borderId="26" xfId="0" applyFont="1" applyBorder="1" applyAlignment="1" applyProtection="1">
      <alignment horizontal="center"/>
      <protection/>
    </xf>
    <xf numFmtId="43" fontId="51" fillId="0" borderId="26" xfId="42" applyFont="1" applyBorder="1" applyAlignment="1" applyProtection="1">
      <alignment horizontal="center"/>
      <protection/>
    </xf>
    <xf numFmtId="43" fontId="51" fillId="0" borderId="25" xfId="42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left" vertical="center" wrapText="1"/>
      <protection/>
    </xf>
    <xf numFmtId="0" fontId="21" fillId="0" borderId="26" xfId="0" applyFont="1" applyBorder="1" applyAlignment="1">
      <alignment horizontal="left" vertical="center" wrapText="1"/>
    </xf>
    <xf numFmtId="0" fontId="22" fillId="0" borderId="26" xfId="0" applyFont="1" applyBorder="1" applyAlignment="1">
      <alignment horizontal="center"/>
    </xf>
    <xf numFmtId="0" fontId="22" fillId="0" borderId="21" xfId="0" applyFont="1" applyBorder="1" applyAlignment="1">
      <alignment/>
    </xf>
    <xf numFmtId="0" fontId="22" fillId="0" borderId="26" xfId="0" applyFont="1" applyBorder="1" applyAlignment="1">
      <alignment/>
    </xf>
    <xf numFmtId="0" fontId="9" fillId="0" borderId="17" xfId="0" applyFont="1" applyFill="1" applyBorder="1" applyAlignment="1" applyProtection="1">
      <alignment horizontal="left" wrapText="1"/>
      <protection/>
    </xf>
    <xf numFmtId="0" fontId="0" fillId="0" borderId="17" xfId="0" applyFill="1" applyBorder="1" applyAlignment="1" applyProtection="1">
      <alignment wrapText="1"/>
      <protection/>
    </xf>
    <xf numFmtId="0" fontId="28" fillId="0" borderId="26" xfId="0" applyFont="1" applyBorder="1" applyAlignment="1" applyProtection="1">
      <alignment/>
      <protection locked="0"/>
    </xf>
    <xf numFmtId="0" fontId="28" fillId="0" borderId="25" xfId="0" applyFont="1" applyBorder="1" applyAlignment="1" applyProtection="1">
      <alignment/>
      <protection locked="0"/>
    </xf>
    <xf numFmtId="0" fontId="22" fillId="0" borderId="26" xfId="0" applyFont="1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176" fontId="51" fillId="0" borderId="26" xfId="0" applyNumberFormat="1" applyFont="1" applyBorder="1" applyAlignment="1" applyProtection="1">
      <alignment horizontal="center"/>
      <protection locked="0"/>
    </xf>
    <xf numFmtId="176" fontId="28" fillId="0" borderId="26" xfId="0" applyNumberFormat="1" applyFont="1" applyBorder="1" applyAlignment="1" applyProtection="1">
      <alignment horizontal="center"/>
      <protection locked="0"/>
    </xf>
    <xf numFmtId="176" fontId="28" fillId="0" borderId="25" xfId="0" applyNumberFormat="1" applyFont="1" applyBorder="1" applyAlignment="1" applyProtection="1">
      <alignment horizontal="center"/>
      <protection locked="0"/>
    </xf>
    <xf numFmtId="176" fontId="51" fillId="0" borderId="26" xfId="0" applyNumberFormat="1" applyFont="1" applyBorder="1" applyAlignment="1" applyProtection="1">
      <alignment horizontal="left" wrapText="1"/>
      <protection locked="0"/>
    </xf>
    <xf numFmtId="0" fontId="5" fillId="0" borderId="26" xfId="0" applyFont="1" applyBorder="1" applyAlignment="1" applyProtection="1">
      <alignment horizontal="left" wrapText="1"/>
      <protection locked="0"/>
    </xf>
    <xf numFmtId="0" fontId="22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20" fillId="0" borderId="26" xfId="0" applyFont="1" applyBorder="1" applyAlignment="1" applyProtection="1">
      <alignment horizontal="center" wrapText="1"/>
      <protection locked="0"/>
    </xf>
    <xf numFmtId="0" fontId="20" fillId="0" borderId="25" xfId="0" applyFont="1" applyBorder="1" applyAlignment="1" applyProtection="1">
      <alignment horizontal="center" wrapText="1"/>
      <protection locked="0"/>
    </xf>
    <xf numFmtId="176" fontId="51" fillId="0" borderId="26" xfId="0" applyNumberFormat="1" applyFont="1" applyBorder="1" applyAlignment="1" applyProtection="1">
      <alignment/>
      <protection locked="0"/>
    </xf>
    <xf numFmtId="176" fontId="1" fillId="0" borderId="26" xfId="0" applyNumberFormat="1" applyFont="1" applyBorder="1" applyAlignment="1" applyProtection="1">
      <alignment/>
      <protection locked="0"/>
    </xf>
    <xf numFmtId="176" fontId="1" fillId="0" borderId="25" xfId="0" applyNumberFormat="1" applyFont="1" applyBorder="1" applyAlignment="1" applyProtection="1">
      <alignment/>
      <protection locked="0"/>
    </xf>
    <xf numFmtId="181" fontId="5" fillId="0" borderId="20" xfId="0" applyNumberFormat="1" applyFont="1" applyBorder="1" applyAlignment="1" applyProtection="1">
      <alignment/>
      <protection locked="0"/>
    </xf>
    <xf numFmtId="181" fontId="5" fillId="0" borderId="19" xfId="0" applyNumberFormat="1" applyFont="1" applyBorder="1" applyAlignment="1" applyProtection="1">
      <alignment/>
      <protection locked="0"/>
    </xf>
    <xf numFmtId="14" fontId="51" fillId="0" borderId="26" xfId="0" applyNumberFormat="1" applyFont="1" applyFill="1" applyBorder="1" applyAlignment="1" applyProtection="1">
      <alignment horizontal="left" wrapText="1"/>
      <protection locked="0"/>
    </xf>
    <xf numFmtId="0" fontId="50" fillId="0" borderId="26" xfId="0" applyFont="1" applyBorder="1" applyAlignment="1" applyProtection="1">
      <alignment horizontal="left" wrapText="1"/>
      <protection locked="0"/>
    </xf>
    <xf numFmtId="0" fontId="50" fillId="0" borderId="25" xfId="0" applyFont="1" applyBorder="1" applyAlignment="1" applyProtection="1">
      <alignment horizontal="left" wrapText="1"/>
      <protection locked="0"/>
    </xf>
    <xf numFmtId="0" fontId="42" fillId="35" borderId="21" xfId="0" applyFont="1" applyFill="1" applyBorder="1" applyAlignment="1">
      <alignment horizontal="left" vertical="center" wrapText="1"/>
    </xf>
    <xf numFmtId="0" fontId="42" fillId="35" borderId="26" xfId="0" applyFont="1" applyFill="1" applyBorder="1" applyAlignment="1">
      <alignment horizontal="left" vertical="center" wrapText="1"/>
    </xf>
    <xf numFmtId="0" fontId="0" fillId="35" borderId="26" xfId="0" applyFill="1" applyBorder="1" applyAlignment="1">
      <alignment horizontal="left" vertical="center" wrapText="1"/>
    </xf>
    <xf numFmtId="0" fontId="0" fillId="35" borderId="26" xfId="0" applyFill="1" applyBorder="1" applyAlignment="1">
      <alignment wrapText="1"/>
    </xf>
    <xf numFmtId="0" fontId="0" fillId="35" borderId="25" xfId="0" applyFill="1" applyBorder="1" applyAlignment="1">
      <alignment wrapText="1"/>
    </xf>
    <xf numFmtId="0" fontId="50" fillId="0" borderId="25" xfId="0" applyFont="1" applyBorder="1" applyAlignment="1" applyProtection="1">
      <alignment horizontal="left"/>
      <protection locked="0"/>
    </xf>
    <xf numFmtId="0" fontId="21" fillId="0" borderId="20" xfId="0" applyFont="1" applyBorder="1" applyAlignment="1">
      <alignment horizontal="left"/>
    </xf>
    <xf numFmtId="0" fontId="8" fillId="0" borderId="26" xfId="0" applyFont="1" applyBorder="1" applyAlignment="1" applyProtection="1">
      <alignment/>
      <protection locked="0"/>
    </xf>
    <xf numFmtId="0" fontId="8" fillId="0" borderId="25" xfId="0" applyFont="1" applyBorder="1" applyAlignment="1" applyProtection="1">
      <alignment/>
      <protection locked="0"/>
    </xf>
    <xf numFmtId="0" fontId="0" fillId="35" borderId="26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22" fillId="0" borderId="21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22" fillId="0" borderId="21" xfId="0" applyFont="1" applyBorder="1" applyAlignment="1">
      <alignment horizontal="left" vertical="center" wrapText="1"/>
    </xf>
    <xf numFmtId="0" fontId="51" fillId="0" borderId="26" xfId="0" applyFont="1" applyBorder="1" applyAlignment="1" applyProtection="1">
      <alignment wrapText="1"/>
      <protection locked="0"/>
    </xf>
    <xf numFmtId="0" fontId="51" fillId="0" borderId="25" xfId="0" applyFont="1" applyBorder="1" applyAlignment="1" applyProtection="1">
      <alignment wrapText="1"/>
      <protection locked="0"/>
    </xf>
    <xf numFmtId="182" fontId="51" fillId="0" borderId="26" xfId="0" applyNumberFormat="1" applyFont="1" applyBorder="1" applyAlignment="1" applyProtection="1">
      <alignment horizontal="center"/>
      <protection/>
    </xf>
    <xf numFmtId="182" fontId="51" fillId="0" borderId="25" xfId="0" applyNumberFormat="1" applyFont="1" applyBorder="1" applyAlignment="1" applyProtection="1">
      <alignment horizontal="center"/>
      <protection/>
    </xf>
    <xf numFmtId="0" fontId="22" fillId="0" borderId="21" xfId="0" applyFont="1" applyBorder="1" applyAlignment="1" applyProtection="1">
      <alignment horizontal="left" wrapText="1"/>
      <protection/>
    </xf>
    <xf numFmtId="0" fontId="21" fillId="0" borderId="26" xfId="0" applyFont="1" applyBorder="1" applyAlignment="1">
      <alignment wrapText="1"/>
    </xf>
    <xf numFmtId="0" fontId="51" fillId="0" borderId="26" xfId="0" applyNumberFormat="1" applyFont="1" applyBorder="1" applyAlignment="1" applyProtection="1">
      <alignment horizontal="center"/>
      <protection/>
    </xf>
    <xf numFmtId="0" fontId="28" fillId="0" borderId="26" xfId="0" applyNumberFormat="1" applyFont="1" applyBorder="1" applyAlignment="1" applyProtection="1">
      <alignment/>
      <protection/>
    </xf>
    <xf numFmtId="0" fontId="28" fillId="0" borderId="25" xfId="0" applyNumberFormat="1" applyFont="1" applyBorder="1" applyAlignment="1" applyProtection="1">
      <alignment/>
      <protection/>
    </xf>
    <xf numFmtId="0" fontId="22" fillId="0" borderId="21" xfId="0" applyFont="1" applyFill="1" applyBorder="1" applyAlignment="1" applyProtection="1">
      <alignment horizontal="left"/>
      <protection/>
    </xf>
    <xf numFmtId="0" fontId="22" fillId="0" borderId="26" xfId="0" applyFont="1" applyFill="1" applyBorder="1" applyAlignment="1" applyProtection="1">
      <alignment horizontal="left"/>
      <protection/>
    </xf>
    <xf numFmtId="0" fontId="51" fillId="0" borderId="26" xfId="0" applyFont="1" applyFill="1" applyBorder="1" applyAlignment="1" applyProtection="1">
      <alignment horizontal="center" wrapText="1"/>
      <protection locked="0"/>
    </xf>
    <xf numFmtId="0" fontId="50" fillId="0" borderId="26" xfId="0" applyFont="1" applyBorder="1" applyAlignment="1" applyProtection="1">
      <alignment horizontal="center" wrapText="1"/>
      <protection locked="0"/>
    </xf>
    <xf numFmtId="0" fontId="50" fillId="0" borderId="20" xfId="0" applyFont="1" applyBorder="1" applyAlignment="1" applyProtection="1">
      <alignment horizontal="center" wrapText="1"/>
      <protection locked="0"/>
    </xf>
    <xf numFmtId="0" fontId="50" fillId="0" borderId="25" xfId="0" applyFont="1" applyBorder="1" applyAlignment="1" applyProtection="1">
      <alignment horizontal="center" wrapText="1"/>
      <protection locked="0"/>
    </xf>
    <xf numFmtId="0" fontId="22" fillId="0" borderId="21" xfId="0" applyFont="1" applyFill="1" applyBorder="1" applyAlignment="1" applyProtection="1">
      <alignment horizontal="left"/>
      <protection locked="0"/>
    </xf>
    <xf numFmtId="0" fontId="21" fillId="0" borderId="26" xfId="0" applyFont="1" applyFill="1" applyBorder="1" applyAlignment="1" applyProtection="1">
      <alignment horizontal="left"/>
      <protection locked="0"/>
    </xf>
    <xf numFmtId="0" fontId="0" fillId="0" borderId="26" xfId="0" applyFill="1" applyBorder="1" applyAlignment="1" applyProtection="1">
      <alignment horizontal="left"/>
      <protection locked="0"/>
    </xf>
    <xf numFmtId="0" fontId="0" fillId="0" borderId="25" xfId="0" applyFill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/>
    </xf>
    <xf numFmtId="0" fontId="42" fillId="36" borderId="21" xfId="0" applyFont="1" applyFill="1" applyBorder="1" applyAlignment="1" applyProtection="1">
      <alignment horizontal="left" vertical="center"/>
      <protection/>
    </xf>
    <xf numFmtId="0" fontId="42" fillId="36" borderId="26" xfId="0" applyFont="1" applyFill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42" fillId="36" borderId="21" xfId="0" applyFont="1" applyFill="1" applyBorder="1" applyAlignment="1">
      <alignment/>
    </xf>
    <xf numFmtId="0" fontId="42" fillId="36" borderId="26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50" fillId="0" borderId="17" xfId="0" applyFont="1" applyBorder="1" applyAlignment="1" applyProtection="1">
      <alignment horizontal="left"/>
      <protection locked="0"/>
    </xf>
    <xf numFmtId="0" fontId="50" fillId="0" borderId="18" xfId="0" applyFont="1" applyBorder="1" applyAlignment="1" applyProtection="1">
      <alignment horizontal="left"/>
      <protection locked="0"/>
    </xf>
    <xf numFmtId="0" fontId="22" fillId="34" borderId="21" xfId="0" applyFont="1" applyFill="1" applyBorder="1" applyAlignment="1">
      <alignment horizontal="center" vertical="center" wrapText="1"/>
    </xf>
    <xf numFmtId="0" fontId="22" fillId="34" borderId="26" xfId="0" applyFont="1" applyFill="1" applyBorder="1" applyAlignment="1">
      <alignment horizontal="center" vertical="center" wrapText="1"/>
    </xf>
    <xf numFmtId="0" fontId="22" fillId="34" borderId="25" xfId="0" applyFont="1" applyFill="1" applyBorder="1" applyAlignment="1">
      <alignment horizontal="center" vertical="center" wrapText="1"/>
    </xf>
    <xf numFmtId="0" fontId="38" fillId="34" borderId="21" xfId="0" applyFont="1" applyFill="1" applyBorder="1" applyAlignment="1">
      <alignment horizontal="center" wrapText="1"/>
    </xf>
    <xf numFmtId="0" fontId="38" fillId="34" borderId="26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2" fontId="9" fillId="0" borderId="27" xfId="0" applyNumberFormat="1" applyFont="1" applyBorder="1" applyAlignment="1" applyProtection="1">
      <alignment horizontal="center"/>
      <protection/>
    </xf>
    <xf numFmtId="0" fontId="0" fillId="0" borderId="27" xfId="0" applyBorder="1" applyAlignment="1">
      <alignment horizontal="center"/>
    </xf>
    <xf numFmtId="2" fontId="9" fillId="0" borderId="27" xfId="0" applyNumberFormat="1" applyFont="1" applyBorder="1" applyAlignment="1">
      <alignment horizontal="center"/>
    </xf>
    <xf numFmtId="0" fontId="0" fillId="0" borderId="27" xfId="0" applyBorder="1" applyAlignment="1">
      <alignment/>
    </xf>
    <xf numFmtId="0" fontId="9" fillId="0" borderId="0" xfId="0" applyFont="1" applyAlignment="1">
      <alignment/>
    </xf>
    <xf numFmtId="0" fontId="7" fillId="43" borderId="21" xfId="0" applyFont="1" applyFill="1" applyBorder="1" applyAlignment="1" applyProtection="1">
      <alignment horizontal="left" vertical="center" wrapText="1"/>
      <protection locked="0"/>
    </xf>
    <xf numFmtId="0" fontId="7" fillId="43" borderId="26" xfId="0" applyFont="1" applyFill="1" applyBorder="1" applyAlignment="1" applyProtection="1">
      <alignment horizontal="left" wrapText="1"/>
      <protection locked="0"/>
    </xf>
    <xf numFmtId="0" fontId="7" fillId="43" borderId="25" xfId="0" applyFont="1" applyFill="1" applyBorder="1" applyAlignment="1" applyProtection="1">
      <alignment horizontal="left" wrapText="1"/>
      <protection locked="0"/>
    </xf>
    <xf numFmtId="0" fontId="9" fillId="34" borderId="21" xfId="0" applyFont="1" applyFill="1" applyBorder="1" applyAlignment="1">
      <alignment horizontal="center" wrapText="1"/>
    </xf>
    <xf numFmtId="0" fontId="9" fillId="34" borderId="25" xfId="0" applyFont="1" applyFill="1" applyBorder="1" applyAlignment="1">
      <alignment horizontal="center" wrapText="1"/>
    </xf>
    <xf numFmtId="0" fontId="38" fillId="34" borderId="13" xfId="0" applyFont="1" applyFill="1" applyBorder="1" applyAlignment="1">
      <alignment horizontal="center" wrapText="1"/>
    </xf>
    <xf numFmtId="2" fontId="7" fillId="0" borderId="21" xfId="0" applyNumberFormat="1" applyFont="1" applyBorder="1" applyAlignment="1">
      <alignment horizontal="center" wrapText="1"/>
    </xf>
    <xf numFmtId="2" fontId="7" fillId="0" borderId="25" xfId="0" applyNumberFormat="1" applyFont="1" applyBorder="1" applyAlignment="1">
      <alignment horizontal="center" wrapText="1"/>
    </xf>
    <xf numFmtId="0" fontId="38" fillId="34" borderId="25" xfId="0" applyFont="1" applyFill="1" applyBorder="1" applyAlignment="1">
      <alignment horizontal="center" wrapText="1"/>
    </xf>
    <xf numFmtId="0" fontId="7" fillId="36" borderId="21" xfId="0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36" borderId="25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2" fontId="7" fillId="0" borderId="21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2" fontId="9" fillId="34" borderId="21" xfId="0" applyNumberFormat="1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7" fillId="36" borderId="21" xfId="0" applyFont="1" applyFill="1" applyBorder="1" applyAlignment="1" applyProtection="1">
      <alignment horizontal="center" wrapText="1"/>
      <protection locked="0"/>
    </xf>
    <xf numFmtId="0" fontId="7" fillId="36" borderId="26" xfId="0" applyFont="1" applyFill="1" applyBorder="1" applyAlignment="1" applyProtection="1">
      <alignment horizontal="center" wrapText="1"/>
      <protection locked="0"/>
    </xf>
    <xf numFmtId="0" fontId="7" fillId="36" borderId="25" xfId="0" applyFont="1" applyFill="1" applyBorder="1" applyAlignment="1" applyProtection="1">
      <alignment horizontal="center" wrapText="1"/>
      <protection locked="0"/>
    </xf>
    <xf numFmtId="2" fontId="7" fillId="0" borderId="21" xfId="0" applyNumberFormat="1" applyFont="1" applyFill="1" applyBorder="1" applyAlignment="1">
      <alignment horizontal="center" wrapText="1"/>
    </xf>
    <xf numFmtId="2" fontId="7" fillId="0" borderId="25" xfId="0" applyNumberFormat="1" applyFont="1" applyFill="1" applyBorder="1" applyAlignment="1">
      <alignment horizontal="center" wrapText="1"/>
    </xf>
    <xf numFmtId="0" fontId="7" fillId="36" borderId="22" xfId="0" applyFont="1" applyFill="1" applyBorder="1" applyAlignment="1" applyProtection="1">
      <alignment horizontal="center"/>
      <protection locked="0"/>
    </xf>
    <xf numFmtId="0" fontId="7" fillId="36" borderId="18" xfId="0" applyFont="1" applyFill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0" fillId="43" borderId="26" xfId="0" applyFont="1" applyFill="1" applyBorder="1" applyAlignment="1" applyProtection="1">
      <alignment horizontal="left" wrapText="1"/>
      <protection locked="0"/>
    </xf>
    <xf numFmtId="0" fontId="0" fillId="43" borderId="25" xfId="0" applyFont="1" applyFill="1" applyBorder="1" applyAlignment="1" applyProtection="1">
      <alignment horizontal="left" wrapText="1"/>
      <protection locked="0"/>
    </xf>
    <xf numFmtId="0" fontId="7" fillId="43" borderId="21" xfId="0" applyFont="1" applyFill="1" applyBorder="1" applyAlignment="1" applyProtection="1">
      <alignment horizontal="left" wrapText="1"/>
      <protection locked="0"/>
    </xf>
    <xf numFmtId="0" fontId="9" fillId="34" borderId="13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/>
    </xf>
    <xf numFmtId="0" fontId="7" fillId="36" borderId="13" xfId="0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>
      <alignment horizontal="center"/>
    </xf>
    <xf numFmtId="2" fontId="7" fillId="0" borderId="22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55" fillId="36" borderId="26" xfId="0" applyNumberFormat="1" applyFont="1" applyFill="1" applyBorder="1" applyAlignment="1" applyProtection="1">
      <alignment horizontal="left"/>
      <protection/>
    </xf>
    <xf numFmtId="0" fontId="28" fillId="0" borderId="25" xfId="0" applyFont="1" applyBorder="1" applyAlignment="1">
      <alignment horizontal="left"/>
    </xf>
    <xf numFmtId="0" fontId="7" fillId="0" borderId="26" xfId="0" applyFont="1" applyBorder="1" applyAlignment="1" applyProtection="1">
      <alignment horizontal="center"/>
      <protection locked="0"/>
    </xf>
    <xf numFmtId="43" fontId="20" fillId="0" borderId="15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9" fillId="0" borderId="21" xfId="0" applyFont="1" applyFill="1" applyBorder="1" applyAlignment="1" applyProtection="1">
      <alignment horizontal="right"/>
      <protection/>
    </xf>
    <xf numFmtId="0" fontId="9" fillId="0" borderId="26" xfId="0" applyFont="1" applyBorder="1" applyAlignment="1" applyProtection="1">
      <alignment horizontal="right"/>
      <protection/>
    </xf>
    <xf numFmtId="0" fontId="9" fillId="0" borderId="25" xfId="0" applyFont="1" applyBorder="1" applyAlignment="1" applyProtection="1">
      <alignment horizontal="right"/>
      <protection/>
    </xf>
    <xf numFmtId="0" fontId="43" fillId="0" borderId="13" xfId="0" applyFont="1" applyBorder="1" applyAlignment="1" applyProtection="1">
      <alignment/>
      <protection locked="0"/>
    </xf>
    <xf numFmtId="0" fontId="38" fillId="0" borderId="13" xfId="0" applyFont="1" applyBorder="1" applyAlignment="1">
      <alignment horizontal="left" vertical="center"/>
    </xf>
    <xf numFmtId="0" fontId="38" fillId="0" borderId="13" xfId="0" applyFont="1" applyBorder="1" applyAlignment="1">
      <alignment/>
    </xf>
    <xf numFmtId="43" fontId="20" fillId="41" borderId="13" xfId="42" applyFont="1" applyFill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/>
      <protection/>
    </xf>
    <xf numFmtId="0" fontId="7" fillId="36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center" vertical="center"/>
    </xf>
    <xf numFmtId="0" fontId="7" fillId="36" borderId="21" xfId="0" applyFont="1" applyFill="1" applyBorder="1" applyAlignment="1" applyProtection="1">
      <alignment horizontal="center" vertical="center" wrapText="1"/>
      <protection locked="0"/>
    </xf>
    <xf numFmtId="0" fontId="7" fillId="36" borderId="26" xfId="0" applyFont="1" applyFill="1" applyBorder="1" applyAlignment="1" applyProtection="1">
      <alignment horizontal="center" vertical="center" wrapText="1"/>
      <protection locked="0"/>
    </xf>
    <xf numFmtId="0" fontId="7" fillId="36" borderId="25" xfId="0" applyFont="1" applyFill="1" applyBorder="1" applyAlignment="1" applyProtection="1">
      <alignment horizontal="center" vertical="center" wrapText="1"/>
      <protection locked="0"/>
    </xf>
    <xf numFmtId="0" fontId="37" fillId="37" borderId="21" xfId="0" applyFont="1" applyFill="1" applyBorder="1" applyAlignment="1">
      <alignment horizontal="center" wrapText="1"/>
    </xf>
    <xf numFmtId="0" fontId="0" fillId="37" borderId="26" xfId="0" applyFill="1" applyBorder="1" applyAlignment="1">
      <alignment horizontal="center" wrapText="1"/>
    </xf>
    <xf numFmtId="0" fontId="0" fillId="37" borderId="25" xfId="0" applyFill="1" applyBorder="1" applyAlignment="1">
      <alignment horizontal="center" wrapText="1"/>
    </xf>
    <xf numFmtId="2" fontId="9" fillId="34" borderId="21" xfId="0" applyNumberFormat="1" applyFont="1" applyFill="1" applyBorder="1" applyAlignment="1" applyProtection="1">
      <alignment horizontal="center" wrapText="1"/>
      <protection/>
    </xf>
    <xf numFmtId="0" fontId="9" fillId="0" borderId="25" xfId="0" applyFont="1" applyBorder="1" applyAlignment="1" applyProtection="1">
      <alignment horizontal="center" wrapText="1"/>
      <protection/>
    </xf>
    <xf numFmtId="0" fontId="7" fillId="36" borderId="26" xfId="0" applyFont="1" applyFill="1" applyBorder="1" applyAlignment="1" applyProtection="1">
      <alignment horizontal="center"/>
      <protection locked="0"/>
    </xf>
    <xf numFmtId="0" fontId="0" fillId="36" borderId="13" xfId="0" applyFill="1" applyBorder="1" applyAlignment="1" applyProtection="1">
      <alignment horizontal="center" vertical="center"/>
      <protection locked="0"/>
    </xf>
    <xf numFmtId="0" fontId="7" fillId="36" borderId="21" xfId="0" applyFont="1" applyFill="1" applyBorder="1" applyAlignment="1" applyProtection="1">
      <alignment horizontal="center" vertical="center"/>
      <protection locked="0"/>
    </xf>
    <xf numFmtId="0" fontId="7" fillId="36" borderId="26" xfId="0" applyFont="1" applyFill="1" applyBorder="1" applyAlignment="1" applyProtection="1">
      <alignment horizontal="center" vertical="center"/>
      <protection locked="0"/>
    </xf>
    <xf numFmtId="0" fontId="7" fillId="36" borderId="25" xfId="0" applyFont="1" applyFill="1" applyBorder="1" applyAlignment="1" applyProtection="1">
      <alignment horizontal="center" vertical="center"/>
      <protection locked="0"/>
    </xf>
    <xf numFmtId="0" fontId="7" fillId="36" borderId="22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26" xfId="0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36" borderId="13" xfId="0" applyFont="1" applyFill="1" applyBorder="1" applyAlignment="1" applyProtection="1">
      <alignment horizontal="center" vertical="center" wrapText="1"/>
      <protection locked="0"/>
    </xf>
    <xf numFmtId="0" fontId="38" fillId="37" borderId="21" xfId="0" applyFont="1" applyFill="1" applyBorder="1" applyAlignment="1">
      <alignment horizontal="center" wrapText="1"/>
    </xf>
    <xf numFmtId="0" fontId="38" fillId="37" borderId="26" xfId="0" applyFont="1" applyFill="1" applyBorder="1" applyAlignment="1">
      <alignment horizontal="center" wrapText="1"/>
    </xf>
    <xf numFmtId="0" fontId="1" fillId="37" borderId="25" xfId="0" applyFont="1" applyFill="1" applyBorder="1" applyAlignment="1">
      <alignment horizontal="center" wrapText="1"/>
    </xf>
    <xf numFmtId="0" fontId="38" fillId="37" borderId="25" xfId="0" applyFont="1" applyFill="1" applyBorder="1" applyAlignment="1">
      <alignment horizontal="center" wrapText="1"/>
    </xf>
    <xf numFmtId="0" fontId="7" fillId="36" borderId="13" xfId="0" applyFont="1" applyFill="1" applyBorder="1" applyAlignment="1" applyProtection="1">
      <alignment horizontal="center" wrapText="1"/>
      <protection locked="0"/>
    </xf>
    <xf numFmtId="0" fontId="7" fillId="0" borderId="13" xfId="0" applyFont="1" applyBorder="1" applyAlignment="1" applyProtection="1">
      <alignment horizontal="center" wrapText="1"/>
      <protection locked="0"/>
    </xf>
    <xf numFmtId="176" fontId="55" fillId="36" borderId="21" xfId="0" applyNumberFormat="1" applyFont="1" applyFill="1" applyBorder="1" applyAlignment="1" applyProtection="1">
      <alignment horizontal="left"/>
      <protection/>
    </xf>
    <xf numFmtId="176" fontId="55" fillId="36" borderId="26" xfId="0" applyNumberFormat="1" applyFont="1" applyFill="1" applyBorder="1" applyAlignment="1" applyProtection="1">
      <alignment horizontal="left"/>
      <protection/>
    </xf>
    <xf numFmtId="0" fontId="55" fillId="0" borderId="26" xfId="0" applyFont="1" applyBorder="1" applyAlignment="1" applyProtection="1">
      <alignment horizontal="left"/>
      <protection/>
    </xf>
    <xf numFmtId="0" fontId="55" fillId="0" borderId="25" xfId="0" applyFont="1" applyBorder="1" applyAlignment="1" applyProtection="1">
      <alignment horizontal="left"/>
      <protection/>
    </xf>
    <xf numFmtId="0" fontId="55" fillId="36" borderId="21" xfId="0" applyFont="1" applyFill="1" applyBorder="1" applyAlignment="1" applyProtection="1">
      <alignment horizontal="left"/>
      <protection/>
    </xf>
    <xf numFmtId="0" fontId="28" fillId="0" borderId="26" xfId="0" applyFont="1" applyBorder="1" applyAlignment="1" applyProtection="1">
      <alignment horizontal="left"/>
      <protection/>
    </xf>
    <xf numFmtId="0" fontId="28" fillId="0" borderId="25" xfId="0" applyFont="1" applyBorder="1" applyAlignment="1" applyProtection="1">
      <alignment horizontal="left"/>
      <protection/>
    </xf>
    <xf numFmtId="0" fontId="55" fillId="36" borderId="15" xfId="0" applyNumberFormat="1" applyFont="1" applyFill="1" applyBorder="1" applyAlignment="1" applyProtection="1">
      <alignment horizontal="left"/>
      <protection/>
    </xf>
    <xf numFmtId="0" fontId="28" fillId="0" borderId="26" xfId="0" applyNumberFormat="1" applyFont="1" applyBorder="1" applyAlignment="1">
      <alignment horizontal="left"/>
    </xf>
    <xf numFmtId="0" fontId="28" fillId="0" borderId="25" xfId="0" applyNumberFormat="1" applyFont="1" applyBorder="1" applyAlignment="1">
      <alignment horizontal="left"/>
    </xf>
    <xf numFmtId="0" fontId="0" fillId="0" borderId="26" xfId="0" applyBorder="1" applyAlignment="1">
      <alignment horizontal="right"/>
    </xf>
    <xf numFmtId="0" fontId="9" fillId="0" borderId="26" xfId="0" applyFont="1" applyFill="1" applyBorder="1" applyAlignment="1" applyProtection="1">
      <alignment horizontal="right"/>
      <protection/>
    </xf>
    <xf numFmtId="0" fontId="9" fillId="0" borderId="25" xfId="0" applyFont="1" applyFill="1" applyBorder="1" applyAlignment="1" applyProtection="1">
      <alignment horizontal="right"/>
      <protection/>
    </xf>
    <xf numFmtId="0" fontId="55" fillId="36" borderId="21" xfId="0" applyFont="1" applyFill="1" applyBorder="1" applyAlignment="1" applyProtection="1">
      <alignment horizontal="center"/>
      <protection/>
    </xf>
    <xf numFmtId="0" fontId="55" fillId="36" borderId="26" xfId="0" applyFont="1" applyFill="1" applyBorder="1" applyAlignment="1" applyProtection="1">
      <alignment horizontal="center"/>
      <protection/>
    </xf>
    <xf numFmtId="0" fontId="55" fillId="36" borderId="25" xfId="0" applyFont="1" applyFill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7" fillId="0" borderId="20" xfId="0" applyFont="1" applyBorder="1" applyAlignment="1">
      <alignment/>
    </xf>
    <xf numFmtId="0" fontId="0" fillId="0" borderId="19" xfId="0" applyBorder="1" applyAlignment="1">
      <alignment/>
    </xf>
    <xf numFmtId="0" fontId="22" fillId="34" borderId="13" xfId="0" applyFont="1" applyFill="1" applyBorder="1" applyAlignment="1">
      <alignment horizontal="center" vertical="center" wrapText="1"/>
    </xf>
    <xf numFmtId="0" fontId="7" fillId="36" borderId="14" xfId="0" applyFont="1" applyFill="1" applyBorder="1" applyAlignment="1" applyProtection="1">
      <alignment horizontal="center" vertical="center"/>
      <protection locked="0"/>
    </xf>
    <xf numFmtId="0" fontId="7" fillId="36" borderId="14" xfId="0" applyFont="1" applyFill="1" applyBorder="1" applyAlignment="1" applyProtection="1">
      <alignment horizontal="center"/>
      <protection locked="0"/>
    </xf>
    <xf numFmtId="0" fontId="7" fillId="36" borderId="17" xfId="0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>
      <alignment horizontal="center"/>
    </xf>
    <xf numFmtId="0" fontId="0" fillId="36" borderId="14" xfId="0" applyFill="1" applyBorder="1" applyAlignment="1" applyProtection="1">
      <alignment horizontal="center" vertical="center"/>
      <protection locked="0"/>
    </xf>
    <xf numFmtId="0" fontId="37" fillId="36" borderId="13" xfId="0" applyFont="1" applyFill="1" applyBorder="1" applyAlignment="1" applyProtection="1">
      <alignment horizontal="center" vertical="center"/>
      <protection locked="0"/>
    </xf>
    <xf numFmtId="0" fontId="22" fillId="34" borderId="2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2" fontId="7" fillId="0" borderId="13" xfId="0" applyNumberFormat="1" applyFont="1" applyBorder="1" applyAlignment="1">
      <alignment horizontal="center" wrapText="1"/>
    </xf>
    <xf numFmtId="2" fontId="9" fillId="34" borderId="13" xfId="0" applyNumberFormat="1" applyFont="1" applyFill="1" applyBorder="1" applyAlignment="1" applyProtection="1">
      <alignment horizontal="center" wrapText="1"/>
      <protection/>
    </xf>
    <xf numFmtId="0" fontId="9" fillId="0" borderId="13" xfId="0" applyFont="1" applyBorder="1" applyAlignment="1" applyProtection="1">
      <alignment horizontal="center" wrapText="1"/>
      <protection/>
    </xf>
    <xf numFmtId="0" fontId="51" fillId="0" borderId="17" xfId="0" applyFont="1" applyFill="1" applyBorder="1" applyAlignment="1" applyProtection="1">
      <alignment/>
      <protection locked="0"/>
    </xf>
    <xf numFmtId="0" fontId="8" fillId="0" borderId="17" xfId="0" applyFont="1" applyBorder="1" applyAlignment="1" applyProtection="1">
      <alignment/>
      <protection locked="0"/>
    </xf>
    <xf numFmtId="0" fontId="8" fillId="0" borderId="18" xfId="0" applyFont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0" fontId="8" fillId="0" borderId="19" xfId="0" applyFont="1" applyBorder="1" applyAlignment="1" applyProtection="1">
      <alignment/>
      <protection locked="0"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26" xfId="0" applyFont="1" applyBorder="1" applyAlignment="1">
      <alignment horizontal="center"/>
    </xf>
    <xf numFmtId="0" fontId="28" fillId="0" borderId="22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"/>
      <protection/>
    </xf>
    <xf numFmtId="0" fontId="9" fillId="0" borderId="20" xfId="0" applyFont="1" applyBorder="1" applyAlignment="1">
      <alignment/>
    </xf>
    <xf numFmtId="0" fontId="20" fillId="33" borderId="26" xfId="0" applyFont="1" applyFill="1" applyBorder="1" applyAlignment="1" applyProtection="1">
      <alignment horizontal="center" vertical="center"/>
      <protection locked="0"/>
    </xf>
    <xf numFmtId="0" fontId="21" fillId="0" borderId="26" xfId="0" applyFont="1" applyBorder="1" applyAlignment="1" applyProtection="1">
      <alignment/>
      <protection locked="0"/>
    </xf>
    <xf numFmtId="0" fontId="21" fillId="0" borderId="25" xfId="0" applyFont="1" applyBorder="1" applyAlignment="1" applyProtection="1">
      <alignment/>
      <protection locked="0"/>
    </xf>
    <xf numFmtId="2" fontId="51" fillId="0" borderId="26" xfId="0" applyNumberFormat="1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 horizontal="center" wrapText="1"/>
      <protection/>
    </xf>
    <xf numFmtId="0" fontId="9" fillId="0" borderId="17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55" fillId="0" borderId="22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42" borderId="26" xfId="0" applyFont="1" applyFill="1" applyBorder="1" applyAlignment="1">
      <alignment horizontal="center"/>
    </xf>
    <xf numFmtId="0" fontId="22" fillId="42" borderId="26" xfId="0" applyFont="1" applyFill="1" applyBorder="1" applyAlignment="1">
      <alignment/>
    </xf>
    <xf numFmtId="0" fontId="22" fillId="42" borderId="25" xfId="0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38" fillId="34" borderId="11" xfId="0" applyFont="1" applyFill="1" applyBorder="1" applyAlignment="1" applyProtection="1">
      <alignment horizontal="center"/>
      <protection/>
    </xf>
    <xf numFmtId="0" fontId="38" fillId="34" borderId="11" xfId="0" applyFont="1" applyFill="1" applyBorder="1" applyAlignment="1">
      <alignment/>
    </xf>
    <xf numFmtId="0" fontId="38" fillId="34" borderId="11" xfId="0" applyFont="1" applyFill="1" applyBorder="1" applyAlignment="1">
      <alignment horizont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37" borderId="21" xfId="0" applyFont="1" applyFill="1" applyBorder="1" applyAlignment="1">
      <alignment horizontal="center" wrapText="1"/>
    </xf>
    <xf numFmtId="0" fontId="7" fillId="37" borderId="26" xfId="0" applyFont="1" applyFill="1" applyBorder="1" applyAlignment="1">
      <alignment horizontal="center" wrapText="1"/>
    </xf>
    <xf numFmtId="2" fontId="7" fillId="0" borderId="13" xfId="0" applyNumberFormat="1" applyFont="1" applyFill="1" applyBorder="1" applyAlignment="1">
      <alignment horizontal="center" wrapText="1"/>
    </xf>
    <xf numFmtId="0" fontId="7" fillId="0" borderId="26" xfId="0" applyFont="1" applyBorder="1" applyAlignment="1" applyProtection="1">
      <alignment horizontal="center" wrapText="1"/>
      <protection locked="0"/>
    </xf>
    <xf numFmtId="0" fontId="7" fillId="37" borderId="13" xfId="0" applyFont="1" applyFill="1" applyBorder="1" applyAlignment="1">
      <alignment horizontal="center" wrapText="1"/>
    </xf>
    <xf numFmtId="0" fontId="55" fillId="36" borderId="15" xfId="0" applyFont="1" applyFill="1" applyBorder="1" applyAlignment="1">
      <alignment horizontal="center" wrapText="1"/>
    </xf>
    <xf numFmtId="0" fontId="55" fillId="36" borderId="20" xfId="0" applyFont="1" applyFill="1" applyBorder="1" applyAlignment="1">
      <alignment horizontal="center" wrapText="1"/>
    </xf>
    <xf numFmtId="0" fontId="48" fillId="44" borderId="21" xfId="0" applyFont="1" applyFill="1" applyBorder="1" applyAlignment="1" applyProtection="1">
      <alignment horizontal="center"/>
      <protection locked="0"/>
    </xf>
    <xf numFmtId="0" fontId="22" fillId="0" borderId="22" xfId="0" applyFont="1" applyBorder="1" applyAlignment="1" applyProtection="1">
      <alignment horizontal="left"/>
      <protection/>
    </xf>
    <xf numFmtId="0" fontId="0" fillId="0" borderId="18" xfId="0" applyBorder="1" applyAlignment="1">
      <alignment/>
    </xf>
    <xf numFmtId="0" fontId="9" fillId="0" borderId="21" xfId="0" applyFont="1" applyBorder="1" applyAlignment="1">
      <alignment horizontal="center"/>
    </xf>
    <xf numFmtId="0" fontId="7" fillId="0" borderId="26" xfId="0" applyFont="1" applyBorder="1" applyAlignment="1">
      <alignment/>
    </xf>
    <xf numFmtId="0" fontId="9" fillId="0" borderId="27" xfId="0" applyFont="1" applyBorder="1" applyAlignment="1" applyProtection="1">
      <alignment horizontal="center"/>
      <protection/>
    </xf>
    <xf numFmtId="0" fontId="38" fillId="34" borderId="13" xfId="0" applyFont="1" applyFill="1" applyBorder="1" applyAlignment="1">
      <alignment horizontal="center"/>
    </xf>
    <xf numFmtId="0" fontId="38" fillId="34" borderId="13" xfId="0" applyFont="1" applyFill="1" applyBorder="1" applyAlignment="1">
      <alignment/>
    </xf>
    <xf numFmtId="0" fontId="28" fillId="0" borderId="15" xfId="0" applyFont="1" applyFill="1" applyBorder="1" applyAlignment="1" applyProtection="1">
      <alignment horizontal="center"/>
      <protection/>
    </xf>
    <xf numFmtId="43" fontId="9" fillId="0" borderId="27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0" xfId="0" applyFont="1" applyBorder="1" applyAlignment="1" applyProtection="1" quotePrefix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43" fontId="9" fillId="0" borderId="27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2" xfId="0" applyBorder="1" applyAlignment="1">
      <alignment/>
    </xf>
    <xf numFmtId="0" fontId="55" fillId="36" borderId="13" xfId="0" applyFont="1" applyFill="1" applyBorder="1" applyAlignment="1" applyProtection="1">
      <alignment horizontal="left"/>
      <protection/>
    </xf>
    <xf numFmtId="0" fontId="0" fillId="0" borderId="13" xfId="0" applyBorder="1" applyAlignment="1">
      <alignment/>
    </xf>
    <xf numFmtId="0" fontId="55" fillId="36" borderId="13" xfId="0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0" fontId="22" fillId="0" borderId="0" xfId="0" applyFont="1" applyAlignment="1">
      <alignment horizontal="center" wrapText="1"/>
    </xf>
    <xf numFmtId="176" fontId="55" fillId="36" borderId="13" xfId="0" applyNumberFormat="1" applyFont="1" applyFill="1" applyBorder="1" applyAlignment="1" applyProtection="1">
      <alignment horizontal="left"/>
      <protection/>
    </xf>
    <xf numFmtId="0" fontId="0" fillId="0" borderId="13" xfId="0" applyBorder="1" applyAlignment="1">
      <alignment horizontal="left"/>
    </xf>
    <xf numFmtId="0" fontId="9" fillId="0" borderId="13" xfId="0" applyFont="1" applyFill="1" applyBorder="1" applyAlignment="1" applyProtection="1">
      <alignment horizontal="right"/>
      <protection/>
    </xf>
    <xf numFmtId="0" fontId="0" fillId="0" borderId="13" xfId="0" applyBorder="1" applyAlignment="1">
      <alignment horizontal="right"/>
    </xf>
    <xf numFmtId="0" fontId="0" fillId="0" borderId="25" xfId="0" applyBorder="1" applyAlignment="1">
      <alignment horizontal="left"/>
    </xf>
    <xf numFmtId="0" fontId="48" fillId="33" borderId="21" xfId="0" applyFont="1" applyFill="1" applyBorder="1" applyAlignment="1" applyProtection="1">
      <alignment horizontal="center" vertical="center" wrapText="1"/>
      <protection locked="0"/>
    </xf>
    <xf numFmtId="0" fontId="49" fillId="0" borderId="26" xfId="0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2" fontId="0" fillId="0" borderId="12" xfId="0" applyNumberFormat="1" applyBorder="1" applyAlignment="1">
      <alignment/>
    </xf>
    <xf numFmtId="0" fontId="25" fillId="35" borderId="21" xfId="0" applyFont="1" applyFill="1" applyBorder="1" applyAlignment="1">
      <alignment horizontal="center" vertical="center"/>
    </xf>
    <xf numFmtId="0" fontId="25" fillId="35" borderId="26" xfId="0" applyFont="1" applyFill="1" applyBorder="1" applyAlignment="1">
      <alignment horizontal="center" vertical="center"/>
    </xf>
    <xf numFmtId="0" fontId="25" fillId="35" borderId="25" xfId="0" applyFont="1" applyFill="1" applyBorder="1" applyAlignment="1">
      <alignment horizontal="center" vertical="center"/>
    </xf>
    <xf numFmtId="0" fontId="55" fillId="36" borderId="13" xfId="0" applyNumberFormat="1" applyFont="1" applyFill="1" applyBorder="1" applyAlignment="1" applyProtection="1">
      <alignment horizontal="left"/>
      <protection/>
    </xf>
    <xf numFmtId="0" fontId="0" fillId="0" borderId="11" xfId="0" applyBorder="1" applyAlignment="1">
      <alignment horizontal="left"/>
    </xf>
    <xf numFmtId="176" fontId="0" fillId="36" borderId="20" xfId="0" applyNumberFormat="1" applyFill="1" applyBorder="1" applyAlignment="1" applyProtection="1">
      <alignment/>
      <protection locked="0"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176" fontId="0" fillId="36" borderId="20" xfId="0" applyNumberFormat="1" applyFill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25" fillId="0" borderId="15" xfId="0" applyFont="1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/>
      <protection/>
    </xf>
    <xf numFmtId="0" fontId="9" fillId="0" borderId="22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0" fillId="0" borderId="18" xfId="0" applyFill="1" applyBorder="1" applyAlignment="1">
      <alignment wrapText="1"/>
    </xf>
    <xf numFmtId="0" fontId="0" fillId="0" borderId="12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16" xfId="0" applyFill="1" applyBorder="1" applyAlignment="1">
      <alignment wrapText="1"/>
    </xf>
    <xf numFmtId="0" fontId="0" fillId="0" borderId="15" xfId="0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9" xfId="0" applyFill="1" applyBorder="1" applyAlignment="1">
      <alignment wrapText="1"/>
    </xf>
    <xf numFmtId="0" fontId="9" fillId="0" borderId="12" xfId="0" applyFont="1" applyFill="1" applyBorder="1" applyAlignment="1" applyProtection="1">
      <alignment horizontal="right"/>
      <protection/>
    </xf>
    <xf numFmtId="0" fontId="0" fillId="0" borderId="16" xfId="0" applyBorder="1" applyAlignment="1">
      <alignment/>
    </xf>
    <xf numFmtId="0" fontId="0" fillId="0" borderId="26" xfId="0" applyBorder="1" applyAlignment="1">
      <alignment horizontal="left"/>
    </xf>
    <xf numFmtId="49" fontId="55" fillId="36" borderId="26" xfId="0" applyNumberFormat="1" applyFont="1" applyFill="1" applyBorder="1" applyAlignment="1" applyProtection="1">
      <alignment horizontal="left"/>
      <protection/>
    </xf>
    <xf numFmtId="49" fontId="55" fillId="36" borderId="21" xfId="0" applyNumberFormat="1" applyFont="1" applyFill="1" applyBorder="1" applyAlignment="1" applyProtection="1">
      <alignment horizontal="left"/>
      <protection/>
    </xf>
    <xf numFmtId="0" fontId="21" fillId="0" borderId="21" xfId="0" applyFont="1" applyBorder="1" applyAlignment="1" applyProtection="1">
      <alignment horizontal="left" vertical="top" wrapText="1"/>
      <protection locked="0"/>
    </xf>
    <xf numFmtId="0" fontId="21" fillId="0" borderId="26" xfId="0" applyFont="1" applyBorder="1" applyAlignment="1" applyProtection="1">
      <alignment horizontal="left" vertical="top" wrapText="1"/>
      <protection locked="0"/>
    </xf>
    <xf numFmtId="0" fontId="21" fillId="0" borderId="25" xfId="0" applyFont="1" applyBorder="1" applyAlignment="1" applyProtection="1">
      <alignment horizontal="left" vertical="top" wrapText="1"/>
      <protection locked="0"/>
    </xf>
    <xf numFmtId="43" fontId="21" fillId="33" borderId="21" xfId="42" applyFont="1" applyFill="1" applyBorder="1" applyAlignment="1" applyProtection="1">
      <alignment horizontal="left" vertical="top" wrapText="1"/>
      <protection locked="0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/>
    </xf>
    <xf numFmtId="0" fontId="21" fillId="38" borderId="14" xfId="0" applyFont="1" applyFill="1" applyBorder="1" applyAlignment="1" applyProtection="1">
      <alignment horizontal="center" vertical="center"/>
      <protection locked="0"/>
    </xf>
    <xf numFmtId="0" fontId="21" fillId="38" borderId="11" xfId="0" applyFont="1" applyFill="1" applyBorder="1" applyAlignment="1" applyProtection="1">
      <alignment horizontal="center" vertical="center"/>
      <protection locked="0"/>
    </xf>
    <xf numFmtId="43" fontId="21" fillId="33" borderId="22" xfId="42" applyFont="1" applyFill="1" applyBorder="1" applyAlignment="1" applyProtection="1">
      <alignment horizontal="left" vertical="top" wrapText="1"/>
      <protection locked="0"/>
    </xf>
    <xf numFmtId="43" fontId="21" fillId="33" borderId="17" xfId="42" applyFont="1" applyFill="1" applyBorder="1" applyAlignment="1" applyProtection="1">
      <alignment horizontal="left" vertical="top" wrapText="1"/>
      <protection locked="0"/>
    </xf>
    <xf numFmtId="43" fontId="21" fillId="33" borderId="18" xfId="42" applyFont="1" applyFill="1" applyBorder="1" applyAlignment="1" applyProtection="1">
      <alignment horizontal="left" vertical="top" wrapText="1"/>
      <protection locked="0"/>
    </xf>
    <xf numFmtId="43" fontId="21" fillId="33" borderId="15" xfId="42" applyFont="1" applyFill="1" applyBorder="1" applyAlignment="1" applyProtection="1">
      <alignment horizontal="left" vertical="top" wrapText="1"/>
      <protection locked="0"/>
    </xf>
    <xf numFmtId="43" fontId="21" fillId="33" borderId="20" xfId="42" applyFont="1" applyFill="1" applyBorder="1" applyAlignment="1" applyProtection="1">
      <alignment horizontal="left" vertical="top" wrapText="1"/>
      <protection locked="0"/>
    </xf>
    <xf numFmtId="43" fontId="21" fillId="33" borderId="19" xfId="42" applyFont="1" applyFill="1" applyBorder="1" applyAlignment="1" applyProtection="1">
      <alignment horizontal="left" vertical="top" wrapText="1"/>
      <protection locked="0"/>
    </xf>
    <xf numFmtId="0" fontId="21" fillId="0" borderId="22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43" fontId="21" fillId="33" borderId="26" xfId="42" applyFont="1" applyFill="1" applyBorder="1" applyAlignment="1" applyProtection="1">
      <alignment horizontal="left" vertical="top" wrapText="1"/>
      <protection locked="0"/>
    </xf>
    <xf numFmtId="43" fontId="21" fillId="33" borderId="25" xfId="42" applyFont="1" applyFill="1" applyBorder="1" applyAlignment="1" applyProtection="1">
      <alignment horizontal="left" vertical="top" wrapText="1"/>
      <protection locked="0"/>
    </xf>
    <xf numFmtId="0" fontId="21" fillId="39" borderId="14" xfId="0" applyFont="1" applyFill="1" applyBorder="1" applyAlignment="1" applyProtection="1">
      <alignment horizontal="center" vertical="center"/>
      <protection locked="0"/>
    </xf>
    <xf numFmtId="0" fontId="21" fillId="39" borderId="11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right"/>
      <protection/>
    </xf>
    <xf numFmtId="39" fontId="46" fillId="0" borderId="0" xfId="42" applyNumberFormat="1" applyFont="1" applyBorder="1" applyAlignment="1">
      <alignment horizontal="center"/>
    </xf>
    <xf numFmtId="0" fontId="21" fillId="38" borderId="18" xfId="0" applyFont="1" applyFill="1" applyBorder="1" applyAlignment="1" applyProtection="1">
      <alignment horizontal="center" vertical="center"/>
      <protection locked="0"/>
    </xf>
    <xf numFmtId="0" fontId="21" fillId="38" borderId="19" xfId="0" applyFont="1" applyFill="1" applyBorder="1" applyAlignment="1" applyProtection="1">
      <alignment horizontal="center" vertical="center"/>
      <protection locked="0"/>
    </xf>
    <xf numFmtId="43" fontId="43" fillId="41" borderId="14" xfId="42" applyFont="1" applyFill="1" applyBorder="1" applyAlignment="1">
      <alignment horizontal="center" vertical="center"/>
    </xf>
    <xf numFmtId="43" fontId="43" fillId="41" borderId="11" xfId="42" applyFont="1" applyFill="1" applyBorder="1" applyAlignment="1">
      <alignment horizontal="center" vertical="center"/>
    </xf>
    <xf numFmtId="0" fontId="45" fillId="0" borderId="20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21" fillId="40" borderId="14" xfId="0" applyFont="1" applyFill="1" applyBorder="1" applyAlignment="1" applyProtection="1">
      <alignment horizontal="center" vertical="center"/>
      <protection locked="0"/>
    </xf>
    <xf numFmtId="0" fontId="21" fillId="40" borderId="11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/>
    </xf>
    <xf numFmtId="0" fontId="44" fillId="0" borderId="17" xfId="0" applyFont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45" fillId="0" borderId="0" xfId="0" applyFont="1" applyBorder="1" applyAlignment="1">
      <alignment horizontal="left"/>
    </xf>
    <xf numFmtId="43" fontId="58" fillId="0" borderId="0" xfId="0" applyNumberFormat="1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21" fillId="0" borderId="21" xfId="0" applyFont="1" applyBorder="1" applyAlignment="1">
      <alignment vertical="center" wrapText="1"/>
    </xf>
    <xf numFmtId="0" fontId="21" fillId="0" borderId="26" xfId="0" applyFont="1" applyBorder="1" applyAlignment="1">
      <alignment vertical="center" wrapText="1"/>
    </xf>
    <xf numFmtId="0" fontId="21" fillId="0" borderId="25" xfId="0" applyFont="1" applyBorder="1" applyAlignment="1">
      <alignment vertical="center" wrapText="1"/>
    </xf>
    <xf numFmtId="0" fontId="22" fillId="36" borderId="21" xfId="0" applyFont="1" applyFill="1" applyBorder="1" applyAlignment="1">
      <alignment horizontal="center" vertical="center"/>
    </xf>
    <xf numFmtId="0" fontId="21" fillId="36" borderId="26" xfId="0" applyFont="1" applyFill="1" applyBorder="1" applyAlignment="1">
      <alignment horizontal="center" vertical="center"/>
    </xf>
    <xf numFmtId="0" fontId="22" fillId="36" borderId="21" xfId="0" applyFont="1" applyFill="1" applyBorder="1" applyAlignment="1">
      <alignment horizontal="center"/>
    </xf>
    <xf numFmtId="0" fontId="22" fillId="36" borderId="26" xfId="0" applyFont="1" applyFill="1" applyBorder="1" applyAlignment="1">
      <alignment horizontal="center"/>
    </xf>
    <xf numFmtId="0" fontId="22" fillId="36" borderId="25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43" fontId="20" fillId="0" borderId="0" xfId="0" applyNumberFormat="1" applyFont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31" fillId="0" borderId="0" xfId="0" applyFont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right"/>
      <protection/>
    </xf>
    <xf numFmtId="0" fontId="1" fillId="0" borderId="0" xfId="0" applyFont="1" applyAlignment="1">
      <alignment horizontal="center"/>
    </xf>
    <xf numFmtId="181" fontId="20" fillId="0" borderId="15" xfId="0" applyNumberFormat="1" applyFont="1" applyBorder="1" applyAlignment="1" applyProtection="1">
      <alignment horizontal="right"/>
      <protection locked="0"/>
    </xf>
    <xf numFmtId="181" fontId="20" fillId="0" borderId="20" xfId="0" applyNumberFormat="1" applyFont="1" applyBorder="1" applyAlignment="1" applyProtection="1">
      <alignment horizontal="right"/>
      <protection locked="0"/>
    </xf>
    <xf numFmtId="181" fontId="8" fillId="0" borderId="20" xfId="0" applyNumberFormat="1" applyFont="1" applyBorder="1" applyAlignment="1" applyProtection="1">
      <alignment/>
      <protection locked="0"/>
    </xf>
    <xf numFmtId="181" fontId="8" fillId="0" borderId="19" xfId="0" applyNumberFormat="1" applyFont="1" applyBorder="1" applyAlignment="1" applyProtection="1">
      <alignment/>
      <protection locked="0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0" fillId="35" borderId="22" xfId="0" applyFont="1" applyFill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1" fontId="20" fillId="0" borderId="15" xfId="42" applyNumberFormat="1" applyFont="1" applyBorder="1" applyAlignment="1" applyProtection="1">
      <alignment/>
      <protection/>
    </xf>
    <xf numFmtId="41" fontId="20" fillId="0" borderId="19" xfId="42" applyNumberFormat="1" applyFont="1" applyBorder="1" applyAlignment="1" applyProtection="1">
      <alignment/>
      <protection/>
    </xf>
    <xf numFmtId="0" fontId="0" fillId="0" borderId="17" xfId="0" applyBorder="1" applyAlignment="1">
      <alignment horizontal="left"/>
    </xf>
    <xf numFmtId="49" fontId="20" fillId="0" borderId="15" xfId="42" applyNumberFormat="1" applyFont="1" applyBorder="1" applyAlignment="1">
      <alignment horizontal="center"/>
    </xf>
    <xf numFmtId="49" fontId="20" fillId="0" borderId="20" xfId="42" applyNumberFormat="1" applyFont="1" applyBorder="1" applyAlignment="1">
      <alignment horizontal="center"/>
    </xf>
    <xf numFmtId="49" fontId="20" fillId="0" borderId="19" xfId="42" applyNumberFormat="1" applyFont="1" applyBorder="1" applyAlignment="1">
      <alignment horizontal="center"/>
    </xf>
    <xf numFmtId="0" fontId="20" fillId="0" borderId="15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21" fillId="42" borderId="15" xfId="0" applyFont="1" applyFill="1" applyBorder="1" applyAlignment="1" applyProtection="1">
      <alignment horizontal="center"/>
      <protection locked="0"/>
    </xf>
    <xf numFmtId="0" fontId="21" fillId="42" borderId="20" xfId="0" applyFont="1" applyFill="1" applyBorder="1" applyAlignment="1" applyProtection="1">
      <alignment horizontal="center"/>
      <protection locked="0"/>
    </xf>
    <xf numFmtId="0" fontId="21" fillId="42" borderId="19" xfId="0" applyFont="1" applyFill="1" applyBorder="1" applyAlignment="1" applyProtection="1">
      <alignment horizontal="center"/>
      <protection locked="0"/>
    </xf>
    <xf numFmtId="179" fontId="21" fillId="0" borderId="22" xfId="0" applyNumberFormat="1" applyFont="1" applyBorder="1" applyAlignment="1" applyProtection="1">
      <alignment horizontal="center"/>
      <protection/>
    </xf>
    <xf numFmtId="179" fontId="21" fillId="0" borderId="17" xfId="0" applyNumberFormat="1" applyFont="1" applyBorder="1" applyAlignment="1" applyProtection="1">
      <alignment horizontal="center"/>
      <protection/>
    </xf>
    <xf numFmtId="179" fontId="21" fillId="0" borderId="18" xfId="0" applyNumberFormat="1" applyFont="1" applyBorder="1" applyAlignment="1" applyProtection="1">
      <alignment horizontal="center"/>
      <protection/>
    </xf>
    <xf numFmtId="14" fontId="21" fillId="42" borderId="22" xfId="0" applyNumberFormat="1" applyFont="1" applyFill="1" applyBorder="1" applyAlignment="1" applyProtection="1">
      <alignment horizontal="center" vertical="center"/>
      <protection/>
    </xf>
    <xf numFmtId="14" fontId="21" fillId="42" borderId="17" xfId="0" applyNumberFormat="1" applyFont="1" applyFill="1" applyBorder="1" applyAlignment="1" applyProtection="1">
      <alignment horizontal="center" vertical="center"/>
      <protection/>
    </xf>
    <xf numFmtId="14" fontId="21" fillId="42" borderId="18" xfId="0" applyNumberFormat="1" applyFont="1" applyFill="1" applyBorder="1" applyAlignment="1" applyProtection="1">
      <alignment horizontal="center" vertical="center"/>
      <protection/>
    </xf>
    <xf numFmtId="14" fontId="21" fillId="42" borderId="15" xfId="0" applyNumberFormat="1" applyFont="1" applyFill="1" applyBorder="1" applyAlignment="1" applyProtection="1">
      <alignment horizontal="center" vertical="center"/>
      <protection/>
    </xf>
    <xf numFmtId="14" fontId="21" fillId="42" borderId="20" xfId="0" applyNumberFormat="1" applyFont="1" applyFill="1" applyBorder="1" applyAlignment="1" applyProtection="1">
      <alignment horizontal="center" vertical="center"/>
      <protection/>
    </xf>
    <xf numFmtId="14" fontId="21" fillId="42" borderId="19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181" fontId="20" fillId="0" borderId="20" xfId="0" applyNumberFormat="1" applyFont="1" applyBorder="1" applyAlignment="1">
      <alignment horizontal="center"/>
    </xf>
    <xf numFmtId="181" fontId="20" fillId="0" borderId="19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0" fillId="0" borderId="20" xfId="0" applyNumberFormat="1" applyFont="1" applyBorder="1" applyAlignment="1" applyProtection="1">
      <alignment horizontal="center"/>
      <protection/>
    </xf>
    <xf numFmtId="0" fontId="20" fillId="0" borderId="19" xfId="0" applyNumberFormat="1" applyFont="1" applyBorder="1" applyAlignment="1" applyProtection="1">
      <alignment horizontal="center"/>
      <protection/>
    </xf>
    <xf numFmtId="0" fontId="0" fillId="35" borderId="22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179" fontId="21" fillId="34" borderId="15" xfId="0" applyNumberFormat="1" applyFont="1" applyFill="1" applyBorder="1" applyAlignment="1" applyProtection="1">
      <alignment horizontal="center"/>
      <protection/>
    </xf>
    <xf numFmtId="179" fontId="21" fillId="34" borderId="20" xfId="0" applyNumberFormat="1" applyFont="1" applyFill="1" applyBorder="1" applyAlignment="1" applyProtection="1">
      <alignment horizontal="center"/>
      <protection/>
    </xf>
    <xf numFmtId="179" fontId="21" fillId="34" borderId="19" xfId="0" applyNumberFormat="1" applyFont="1" applyFill="1" applyBorder="1" applyAlignment="1" applyProtection="1">
      <alignment horizontal="center"/>
      <protection/>
    </xf>
    <xf numFmtId="0" fontId="21" fillId="42" borderId="12" xfId="0" applyFont="1" applyFill="1" applyBorder="1" applyAlignment="1" applyProtection="1">
      <alignment horizontal="center" vertical="center"/>
      <protection/>
    </xf>
    <xf numFmtId="0" fontId="21" fillId="42" borderId="0" xfId="0" applyFont="1" applyFill="1" applyBorder="1" applyAlignment="1" applyProtection="1">
      <alignment horizontal="center" vertical="center"/>
      <protection/>
    </xf>
    <xf numFmtId="0" fontId="21" fillId="42" borderId="16" xfId="0" applyFont="1" applyFill="1" applyBorder="1" applyAlignment="1" applyProtection="1">
      <alignment horizontal="center" vertical="center"/>
      <protection/>
    </xf>
    <xf numFmtId="0" fontId="21" fillId="42" borderId="15" xfId="0" applyFont="1" applyFill="1" applyBorder="1" applyAlignment="1" applyProtection="1">
      <alignment horizontal="center" vertical="center"/>
      <protection/>
    </xf>
    <xf numFmtId="0" fontId="21" fillId="42" borderId="20" xfId="0" applyFont="1" applyFill="1" applyBorder="1" applyAlignment="1" applyProtection="1">
      <alignment horizontal="center" vertical="center"/>
      <protection/>
    </xf>
    <xf numFmtId="0" fontId="21" fillId="42" borderId="19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>
      <alignment horizontal="center"/>
    </xf>
    <xf numFmtId="43" fontId="20" fillId="0" borderId="15" xfId="42" applyFont="1" applyBorder="1" applyAlignment="1">
      <alignment horizontal="center"/>
    </xf>
    <xf numFmtId="43" fontId="20" fillId="0" borderId="20" xfId="42" applyFont="1" applyBorder="1" applyAlignment="1">
      <alignment horizontal="center"/>
    </xf>
    <xf numFmtId="43" fontId="20" fillId="0" borderId="19" xfId="42" applyFont="1" applyBorder="1" applyAlignment="1">
      <alignment horizontal="center"/>
    </xf>
    <xf numFmtId="0" fontId="0" fillId="0" borderId="16" xfId="0" applyBorder="1" applyAlignment="1">
      <alignment horizontal="center" vertical="center"/>
    </xf>
    <xf numFmtId="179" fontId="20" fillId="0" borderId="12" xfId="0" applyNumberFormat="1" applyFont="1" applyBorder="1" applyAlignment="1" applyProtection="1">
      <alignment horizontal="center"/>
      <protection locked="0"/>
    </xf>
    <xf numFmtId="179" fontId="20" fillId="0" borderId="0" xfId="0" applyNumberFormat="1" applyFont="1" applyBorder="1" applyAlignment="1" applyProtection="1">
      <alignment horizontal="center"/>
      <protection locked="0"/>
    </xf>
    <xf numFmtId="179" fontId="20" fillId="0" borderId="16" xfId="0" applyNumberFormat="1" applyFont="1" applyBorder="1" applyAlignment="1" applyProtection="1">
      <alignment horizontal="center"/>
      <protection locked="0"/>
    </xf>
    <xf numFmtId="179" fontId="20" fillId="33" borderId="12" xfId="0" applyNumberFormat="1" applyFont="1" applyFill="1" applyBorder="1" applyAlignment="1" applyProtection="1">
      <alignment horizontal="center"/>
      <protection/>
    </xf>
    <xf numFmtId="179" fontId="20" fillId="33" borderId="16" xfId="0" applyNumberFormat="1" applyFont="1" applyFill="1" applyBorder="1" applyAlignment="1" applyProtection="1">
      <alignment horizontal="center"/>
      <protection/>
    </xf>
    <xf numFmtId="2" fontId="20" fillId="33" borderId="12" xfId="0" applyNumberFormat="1" applyFont="1" applyFill="1" applyBorder="1" applyAlignment="1" applyProtection="1">
      <alignment horizontal="center"/>
      <protection/>
    </xf>
    <xf numFmtId="2" fontId="20" fillId="33" borderId="0" xfId="0" applyNumberFormat="1" applyFont="1" applyFill="1" applyBorder="1" applyAlignment="1" applyProtection="1">
      <alignment horizontal="center"/>
      <protection/>
    </xf>
    <xf numFmtId="179" fontId="20" fillId="33" borderId="0" xfId="0" applyNumberFormat="1" applyFont="1" applyFill="1" applyBorder="1" applyAlignment="1" applyProtection="1">
      <alignment horizontal="center"/>
      <protection/>
    </xf>
    <xf numFmtId="49" fontId="21" fillId="33" borderId="22" xfId="0" applyNumberFormat="1" applyFont="1" applyFill="1" applyBorder="1" applyAlignment="1" applyProtection="1">
      <alignment horizontal="center"/>
      <protection/>
    </xf>
    <xf numFmtId="49" fontId="21" fillId="33" borderId="18" xfId="0" applyNumberFormat="1" applyFont="1" applyFill="1" applyBorder="1" applyAlignment="1" applyProtection="1">
      <alignment horizontal="center"/>
      <protection/>
    </xf>
    <xf numFmtId="0" fontId="21" fillId="42" borderId="15" xfId="0" applyFont="1" applyFill="1" applyBorder="1" applyAlignment="1" applyProtection="1">
      <alignment horizontal="center"/>
      <protection/>
    </xf>
    <xf numFmtId="0" fontId="21" fillId="42" borderId="20" xfId="0" applyFont="1" applyFill="1" applyBorder="1" applyAlignment="1" applyProtection="1">
      <alignment horizontal="center"/>
      <protection/>
    </xf>
    <xf numFmtId="0" fontId="21" fillId="42" borderId="19" xfId="0" applyFont="1" applyFill="1" applyBorder="1" applyAlignment="1" applyProtection="1">
      <alignment horizontal="center"/>
      <protection/>
    </xf>
    <xf numFmtId="0" fontId="20" fillId="0" borderId="15" xfId="0" applyFont="1" applyBorder="1" applyAlignment="1" applyProtection="1">
      <alignment horizontal="center"/>
      <protection/>
    </xf>
    <xf numFmtId="0" fontId="20" fillId="0" borderId="19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20" fillId="0" borderId="20" xfId="0" applyFont="1" applyBorder="1" applyAlignment="1" applyProtection="1">
      <alignment horizontal="center"/>
      <protection/>
    </xf>
    <xf numFmtId="180" fontId="20" fillId="0" borderId="15" xfId="0" applyNumberFormat="1" applyFont="1" applyBorder="1" applyAlignment="1" applyProtection="1">
      <alignment horizontal="center"/>
      <protection/>
    </xf>
    <xf numFmtId="180" fontId="20" fillId="0" borderId="20" xfId="0" applyNumberFormat="1" applyFont="1" applyBorder="1" applyAlignment="1" applyProtection="1">
      <alignment horizontal="center"/>
      <protection/>
    </xf>
    <xf numFmtId="180" fontId="20" fillId="0" borderId="19" xfId="0" applyNumberFormat="1" applyFont="1" applyBorder="1" applyAlignment="1" applyProtection="1">
      <alignment horizontal="center"/>
      <protection/>
    </xf>
    <xf numFmtId="0" fontId="20" fillId="0" borderId="15" xfId="0" applyNumberFormat="1" applyFont="1" applyBorder="1" applyAlignment="1" applyProtection="1">
      <alignment horizontal="center"/>
      <protection/>
    </xf>
    <xf numFmtId="182" fontId="20" fillId="0" borderId="15" xfId="0" applyNumberFormat="1" applyFont="1" applyBorder="1" applyAlignment="1" applyProtection="1">
      <alignment horizontal="center"/>
      <protection locked="0"/>
    </xf>
    <xf numFmtId="182" fontId="20" fillId="0" borderId="20" xfId="0" applyNumberFormat="1" applyFont="1" applyBorder="1" applyAlignment="1" applyProtection="1">
      <alignment horizontal="center"/>
      <protection locked="0"/>
    </xf>
    <xf numFmtId="182" fontId="20" fillId="0" borderId="19" xfId="0" applyNumberFormat="1" applyFont="1" applyBorder="1" applyAlignment="1" applyProtection="1">
      <alignment horizontal="center"/>
      <protection locked="0"/>
    </xf>
    <xf numFmtId="49" fontId="20" fillId="0" borderId="30" xfId="0" applyNumberFormat="1" applyFont="1" applyBorder="1" applyAlignment="1" applyProtection="1">
      <alignment horizontal="center"/>
      <protection/>
    </xf>
    <xf numFmtId="0" fontId="20" fillId="0" borderId="31" xfId="0" applyNumberFormat="1" applyFont="1" applyBorder="1" applyAlignment="1" applyProtection="1">
      <alignment horizontal="center"/>
      <protection/>
    </xf>
    <xf numFmtId="49" fontId="20" fillId="0" borderId="15" xfId="0" applyNumberFormat="1" applyFont="1" applyBorder="1" applyAlignment="1" applyProtection="1">
      <alignment horizontal="center"/>
      <protection locked="0"/>
    </xf>
    <xf numFmtId="49" fontId="20" fillId="0" borderId="19" xfId="0" applyNumberFormat="1" applyFont="1" applyBorder="1" applyAlignment="1" applyProtection="1">
      <alignment horizontal="center"/>
      <protection locked="0"/>
    </xf>
    <xf numFmtId="0" fontId="0" fillId="35" borderId="12" xfId="0" applyFill="1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49" fontId="20" fillId="0" borderId="20" xfId="0" applyNumberFormat="1" applyFont="1" applyBorder="1" applyAlignment="1" applyProtection="1">
      <alignment horizontal="center"/>
      <protection locked="0"/>
    </xf>
    <xf numFmtId="1" fontId="20" fillId="0" borderId="15" xfId="0" applyNumberFormat="1" applyFont="1" applyBorder="1" applyAlignment="1">
      <alignment horizontal="center"/>
    </xf>
    <xf numFmtId="1" fontId="20" fillId="0" borderId="17" xfId="0" applyNumberFormat="1" applyFont="1" applyBorder="1" applyAlignment="1" applyProtection="1">
      <alignment horizontal="center"/>
      <protection/>
    </xf>
    <xf numFmtId="0" fontId="20" fillId="0" borderId="22" xfId="0" applyFont="1" applyBorder="1" applyAlignment="1" applyProtection="1">
      <alignment horizontal="center"/>
      <protection/>
    </xf>
    <xf numFmtId="0" fontId="20" fillId="0" borderId="18" xfId="0" applyFont="1" applyBorder="1" applyAlignment="1" applyProtection="1">
      <alignment horizontal="center"/>
      <protection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0" fillId="35" borderId="0" xfId="0" applyFill="1" applyBorder="1" applyAlignment="1">
      <alignment horizontal="center"/>
    </xf>
    <xf numFmtId="179" fontId="20" fillId="0" borderId="15" xfId="0" applyNumberFormat="1" applyFont="1" applyBorder="1" applyAlignment="1" applyProtection="1">
      <alignment horizontal="center"/>
      <protection locked="0"/>
    </xf>
    <xf numFmtId="179" fontId="20" fillId="0" borderId="20" xfId="0" applyNumberFormat="1" applyFont="1" applyBorder="1" applyAlignment="1" applyProtection="1">
      <alignment horizontal="center"/>
      <protection locked="0"/>
    </xf>
    <xf numFmtId="179" fontId="20" fillId="0" borderId="19" xfId="0" applyNumberFormat="1" applyFont="1" applyBorder="1" applyAlignment="1" applyProtection="1">
      <alignment horizontal="center"/>
      <protection locked="0"/>
    </xf>
    <xf numFmtId="43" fontId="20" fillId="0" borderId="20" xfId="0" applyNumberFormat="1" applyFont="1" applyBorder="1" applyAlignment="1">
      <alignment horizontal="center"/>
    </xf>
    <xf numFmtId="43" fontId="20" fillId="0" borderId="19" xfId="0" applyNumberFormat="1" applyFont="1" applyBorder="1" applyAlignment="1">
      <alignment horizontal="center"/>
    </xf>
    <xf numFmtId="0" fontId="21" fillId="42" borderId="22" xfId="0" applyFont="1" applyFill="1" applyBorder="1" applyAlignment="1" applyProtection="1">
      <alignment horizontal="center" vertical="center"/>
      <protection/>
    </xf>
    <xf numFmtId="0" fontId="21" fillId="42" borderId="17" xfId="0" applyFont="1" applyFill="1" applyBorder="1" applyAlignment="1" applyProtection="1">
      <alignment horizontal="center" vertical="center"/>
      <protection/>
    </xf>
    <xf numFmtId="0" fontId="21" fillId="42" borderId="18" xfId="0" applyFont="1" applyFill="1" applyBorder="1" applyAlignment="1" applyProtection="1">
      <alignment horizontal="center" vertical="center"/>
      <protection/>
    </xf>
    <xf numFmtId="0" fontId="20" fillId="0" borderId="0" xfId="0" applyFont="1" applyBorder="1" applyAlignment="1">
      <alignment horizontal="center"/>
    </xf>
    <xf numFmtId="179" fontId="21" fillId="42" borderId="15" xfId="0" applyNumberFormat="1" applyFont="1" applyFill="1" applyBorder="1" applyAlignment="1" applyProtection="1">
      <alignment horizontal="center"/>
      <protection/>
    </xf>
    <xf numFmtId="179" fontId="21" fillId="42" borderId="20" xfId="0" applyNumberFormat="1" applyFont="1" applyFill="1" applyBorder="1" applyAlignment="1" applyProtection="1">
      <alignment horizontal="center"/>
      <protection/>
    </xf>
    <xf numFmtId="179" fontId="21" fillId="42" borderId="19" xfId="0" applyNumberFormat="1" applyFont="1" applyFill="1" applyBorder="1" applyAlignment="1" applyProtection="1">
      <alignment horizontal="center"/>
      <protection/>
    </xf>
    <xf numFmtId="179" fontId="21" fillId="42" borderId="15" xfId="0" applyNumberFormat="1" applyFont="1" applyFill="1" applyBorder="1" applyAlignment="1" applyProtection="1">
      <alignment horizontal="center"/>
      <protection locked="0"/>
    </xf>
    <xf numFmtId="179" fontId="21" fillId="42" borderId="20" xfId="0" applyNumberFormat="1" applyFont="1" applyFill="1" applyBorder="1" applyAlignment="1" applyProtection="1">
      <alignment horizontal="center"/>
      <protection locked="0"/>
    </xf>
    <xf numFmtId="179" fontId="21" fillId="42" borderId="19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20" fillId="0" borderId="22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14" fontId="20" fillId="0" borderId="15" xfId="0" applyNumberFormat="1" applyFont="1" applyBorder="1" applyAlignment="1" applyProtection="1">
      <alignment horizontal="center"/>
      <protection locked="0"/>
    </xf>
    <xf numFmtId="14" fontId="20" fillId="0" borderId="20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4" fontId="21" fillId="42" borderId="12" xfId="0" applyNumberFormat="1" applyFont="1" applyFill="1" applyBorder="1" applyAlignment="1" applyProtection="1">
      <alignment horizontal="center" vertical="center"/>
      <protection/>
    </xf>
    <xf numFmtId="14" fontId="21" fillId="42" borderId="0" xfId="0" applyNumberFormat="1" applyFont="1" applyFill="1" applyBorder="1" applyAlignment="1" applyProtection="1">
      <alignment horizontal="center" vertical="center"/>
      <protection/>
    </xf>
    <xf numFmtId="14" fontId="21" fillId="42" borderId="16" xfId="0" applyNumberFormat="1" applyFont="1" applyFill="1" applyBorder="1" applyAlignment="1" applyProtection="1">
      <alignment horizontal="center" vertical="center"/>
      <protection/>
    </xf>
    <xf numFmtId="179" fontId="21" fillId="33" borderId="22" xfId="0" applyNumberFormat="1" applyFont="1" applyFill="1" applyBorder="1" applyAlignment="1" applyProtection="1">
      <alignment horizontal="center"/>
      <protection/>
    </xf>
    <xf numFmtId="179" fontId="21" fillId="33" borderId="17" xfId="0" applyNumberFormat="1" applyFont="1" applyFill="1" applyBorder="1" applyAlignment="1" applyProtection="1">
      <alignment horizontal="center"/>
      <protection/>
    </xf>
    <xf numFmtId="179" fontId="21" fillId="33" borderId="18" xfId="0" applyNumberFormat="1" applyFont="1" applyFill="1" applyBorder="1" applyAlignment="1" applyProtection="1">
      <alignment horizontal="center"/>
      <protection/>
    </xf>
    <xf numFmtId="49" fontId="21" fillId="42" borderId="12" xfId="0" applyNumberFormat="1" applyFont="1" applyFill="1" applyBorder="1" applyAlignment="1" applyProtection="1">
      <alignment horizontal="center"/>
      <protection/>
    </xf>
    <xf numFmtId="49" fontId="21" fillId="42" borderId="16" xfId="0" applyNumberFormat="1" applyFont="1" applyFill="1" applyBorder="1" applyAlignment="1" applyProtection="1">
      <alignment horizontal="center"/>
      <protection/>
    </xf>
    <xf numFmtId="49" fontId="20" fillId="33" borderId="12" xfId="0" applyNumberFormat="1" applyFont="1" applyFill="1" applyBorder="1" applyAlignment="1" applyProtection="1">
      <alignment horizontal="center"/>
      <protection/>
    </xf>
    <xf numFmtId="49" fontId="20" fillId="33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left"/>
    </xf>
    <xf numFmtId="49" fontId="21" fillId="42" borderId="15" xfId="0" applyNumberFormat="1" applyFont="1" applyFill="1" applyBorder="1" applyAlignment="1" applyProtection="1">
      <alignment horizontal="center"/>
      <protection/>
    </xf>
    <xf numFmtId="49" fontId="21" fillId="42" borderId="19" xfId="0" applyNumberFormat="1" applyFont="1" applyFill="1" applyBorder="1" applyAlignment="1" applyProtection="1">
      <alignment horizontal="center"/>
      <protection/>
    </xf>
    <xf numFmtId="14" fontId="20" fillId="0" borderId="19" xfId="0" applyNumberFormat="1" applyFont="1" applyBorder="1" applyAlignment="1" applyProtection="1">
      <alignment horizontal="center"/>
      <protection locked="0"/>
    </xf>
    <xf numFmtId="2" fontId="21" fillId="33" borderId="22" xfId="0" applyNumberFormat="1" applyFont="1" applyFill="1" applyBorder="1" applyAlignment="1" applyProtection="1">
      <alignment horizontal="center"/>
      <protection/>
    </xf>
    <xf numFmtId="2" fontId="21" fillId="33" borderId="17" xfId="0" applyNumberFormat="1" applyFont="1" applyFill="1" applyBorder="1" applyAlignment="1" applyProtection="1">
      <alignment horizontal="center"/>
      <protection/>
    </xf>
    <xf numFmtId="2" fontId="21" fillId="33" borderId="18" xfId="0" applyNumberFormat="1" applyFont="1" applyFill="1" applyBorder="1" applyAlignment="1" applyProtection="1">
      <alignment horizontal="center"/>
      <protection/>
    </xf>
    <xf numFmtId="179" fontId="0" fillId="34" borderId="15" xfId="0" applyNumberFormat="1" applyFill="1" applyBorder="1" applyAlignment="1" applyProtection="1">
      <alignment horizontal="center"/>
      <protection/>
    </xf>
    <xf numFmtId="179" fontId="0" fillId="34" borderId="20" xfId="0" applyNumberFormat="1" applyFill="1" applyBorder="1" applyAlignment="1" applyProtection="1">
      <alignment horizontal="center"/>
      <protection/>
    </xf>
    <xf numFmtId="179" fontId="0" fillId="34" borderId="19" xfId="0" applyNumberFormat="1" applyFill="1" applyBorder="1" applyAlignment="1" applyProtection="1">
      <alignment horizontal="center"/>
      <protection/>
    </xf>
    <xf numFmtId="179" fontId="21" fillId="42" borderId="12" xfId="0" applyNumberFormat="1" applyFont="1" applyFill="1" applyBorder="1" applyAlignment="1" applyProtection="1">
      <alignment horizontal="center"/>
      <protection/>
    </xf>
    <xf numFmtId="179" fontId="21" fillId="42" borderId="16" xfId="0" applyNumberFormat="1" applyFont="1" applyFill="1" applyBorder="1" applyAlignment="1" applyProtection="1">
      <alignment horizontal="center"/>
      <protection/>
    </xf>
    <xf numFmtId="0" fontId="21" fillId="42" borderId="12" xfId="0" applyFont="1" applyFill="1" applyBorder="1" applyAlignment="1" applyProtection="1">
      <alignment horizontal="center"/>
      <protection/>
    </xf>
    <xf numFmtId="0" fontId="21" fillId="42" borderId="0" xfId="0" applyFont="1" applyFill="1" applyBorder="1" applyAlignment="1" applyProtection="1">
      <alignment horizontal="center"/>
      <protection/>
    </xf>
    <xf numFmtId="0" fontId="21" fillId="42" borderId="16" xfId="0" applyFont="1" applyFill="1" applyBorder="1" applyAlignment="1" applyProtection="1">
      <alignment horizontal="center"/>
      <protection/>
    </xf>
    <xf numFmtId="178" fontId="20" fillId="0" borderId="15" xfId="0" applyNumberFormat="1" applyFont="1" applyBorder="1" applyAlignment="1" applyProtection="1">
      <alignment horizontal="center"/>
      <protection locked="0"/>
    </xf>
    <xf numFmtId="178" fontId="20" fillId="0" borderId="20" xfId="0" applyNumberFormat="1" applyFont="1" applyBorder="1" applyAlignment="1" applyProtection="1">
      <alignment horizontal="center"/>
      <protection locked="0"/>
    </xf>
    <xf numFmtId="178" fontId="20" fillId="0" borderId="19" xfId="0" applyNumberFormat="1" applyFont="1" applyBorder="1" applyAlignment="1" applyProtection="1">
      <alignment horizontal="center"/>
      <protection locked="0"/>
    </xf>
    <xf numFmtId="43" fontId="20" fillId="0" borderId="15" xfId="42" applyFont="1" applyBorder="1" applyAlignment="1" applyProtection="1">
      <alignment horizontal="center"/>
      <protection/>
    </xf>
    <xf numFmtId="43" fontId="20" fillId="0" borderId="20" xfId="42" applyFont="1" applyBorder="1" applyAlignment="1" applyProtection="1">
      <alignment horizontal="center"/>
      <protection/>
    </xf>
    <xf numFmtId="43" fontId="20" fillId="0" borderId="19" xfId="42" applyFont="1" applyBorder="1" applyAlignment="1" applyProtection="1">
      <alignment horizontal="center"/>
      <protection/>
    </xf>
    <xf numFmtId="179" fontId="21" fillId="42" borderId="0" xfId="0" applyNumberFormat="1" applyFont="1" applyFill="1" applyBorder="1" applyAlignment="1" applyProtection="1">
      <alignment horizontal="center"/>
      <protection/>
    </xf>
    <xf numFmtId="176" fontId="20" fillId="0" borderId="15" xfId="42" applyNumberFormat="1" applyFont="1" applyBorder="1" applyAlignment="1">
      <alignment horizontal="center"/>
    </xf>
    <xf numFmtId="176" fontId="20" fillId="0" borderId="20" xfId="42" applyNumberFormat="1" applyFont="1" applyBorder="1" applyAlignment="1">
      <alignment horizontal="center"/>
    </xf>
    <xf numFmtId="176" fontId="20" fillId="0" borderId="19" xfId="42" applyNumberFormat="1" applyFont="1" applyBorder="1" applyAlignment="1">
      <alignment horizontal="center"/>
    </xf>
    <xf numFmtId="179" fontId="20" fillId="0" borderId="15" xfId="0" applyNumberFormat="1" applyFont="1" applyBorder="1" applyAlignment="1" applyProtection="1">
      <alignment horizontal="center"/>
      <protection/>
    </xf>
    <xf numFmtId="179" fontId="20" fillId="0" borderId="20" xfId="0" applyNumberFormat="1" applyFont="1" applyBorder="1" applyAlignment="1" applyProtection="1">
      <alignment horizontal="center"/>
      <protection/>
    </xf>
    <xf numFmtId="179" fontId="20" fillId="0" borderId="19" xfId="0" applyNumberFormat="1" applyFont="1" applyBorder="1" applyAlignment="1" applyProtection="1">
      <alignment horizontal="center"/>
      <protection/>
    </xf>
    <xf numFmtId="179" fontId="20" fillId="0" borderId="22" xfId="0" applyNumberFormat="1" applyFont="1" applyBorder="1" applyAlignment="1" applyProtection="1">
      <alignment horizontal="center"/>
      <protection locked="0"/>
    </xf>
    <xf numFmtId="179" fontId="20" fillId="0" borderId="17" xfId="0" applyNumberFormat="1" applyFont="1" applyBorder="1" applyAlignment="1" applyProtection="1">
      <alignment horizontal="center"/>
      <protection locked="0"/>
    </xf>
    <xf numFmtId="179" fontId="20" fillId="0" borderId="18" xfId="0" applyNumberFormat="1" applyFont="1" applyBorder="1" applyAlignment="1" applyProtection="1">
      <alignment horizontal="center"/>
      <protection locked="0"/>
    </xf>
    <xf numFmtId="179" fontId="20" fillId="0" borderId="22" xfId="0" applyNumberFormat="1" applyFont="1" applyBorder="1" applyAlignment="1" applyProtection="1">
      <alignment horizontal="center"/>
      <protection/>
    </xf>
    <xf numFmtId="179" fontId="20" fillId="0" borderId="17" xfId="0" applyNumberFormat="1" applyFont="1" applyBorder="1" applyAlignment="1" applyProtection="1">
      <alignment horizontal="center"/>
      <protection/>
    </xf>
    <xf numFmtId="179" fontId="20" fillId="0" borderId="18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22" fillId="42" borderId="15" xfId="0" applyFont="1" applyFill="1" applyBorder="1" applyAlignment="1" applyProtection="1">
      <alignment horizontal="center"/>
      <protection/>
    </xf>
    <xf numFmtId="0" fontId="22" fillId="42" borderId="20" xfId="0" applyFont="1" applyFill="1" applyBorder="1" applyAlignment="1" applyProtection="1">
      <alignment horizontal="center"/>
      <protection/>
    </xf>
    <xf numFmtId="0" fontId="22" fillId="42" borderId="19" xfId="0" applyFont="1" applyFill="1" applyBorder="1" applyAlignment="1" applyProtection="1">
      <alignment horizontal="center"/>
      <protection/>
    </xf>
    <xf numFmtId="0" fontId="31" fillId="0" borderId="0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29" fillId="0" borderId="17" xfId="0" applyFont="1" applyBorder="1" applyAlignment="1">
      <alignment horizontal="center"/>
    </xf>
    <xf numFmtId="0" fontId="29" fillId="0" borderId="17" xfId="0" applyFont="1" applyBorder="1" applyAlignment="1">
      <alignment horizontal="left"/>
    </xf>
    <xf numFmtId="0" fontId="35" fillId="0" borderId="17" xfId="0" applyFont="1" applyBorder="1" applyAlignment="1">
      <alignment horizontal="left"/>
    </xf>
    <xf numFmtId="49" fontId="31" fillId="0" borderId="0" xfId="0" applyNumberFormat="1" applyFont="1" applyBorder="1" applyAlignment="1">
      <alignment horizontal="left"/>
    </xf>
    <xf numFmtId="0" fontId="29" fillId="0" borderId="20" xfId="0" applyFont="1" applyBorder="1" applyAlignment="1">
      <alignment horizontal="left" vertical="center"/>
    </xf>
    <xf numFmtId="0" fontId="31" fillId="0" borderId="17" xfId="0" applyFont="1" applyBorder="1" applyAlignment="1" applyProtection="1">
      <alignment horizontal="left"/>
      <protection/>
    </xf>
    <xf numFmtId="0" fontId="31" fillId="0" borderId="18" xfId="0" applyFont="1" applyBorder="1" applyAlignment="1" applyProtection="1">
      <alignment horizontal="left"/>
      <protection/>
    </xf>
    <xf numFmtId="0" fontId="34" fillId="36" borderId="20" xfId="0" applyFont="1" applyFill="1" applyBorder="1" applyAlignment="1">
      <alignment horizontal="center"/>
    </xf>
    <xf numFmtId="0" fontId="33" fillId="36" borderId="20" xfId="0" applyFont="1" applyFill="1" applyBorder="1" applyAlignment="1">
      <alignment horizontal="left"/>
    </xf>
    <xf numFmtId="2" fontId="51" fillId="36" borderId="20" xfId="0" applyNumberFormat="1" applyFont="1" applyFill="1" applyBorder="1" applyAlignment="1">
      <alignment horizontal="left"/>
    </xf>
    <xf numFmtId="49" fontId="31" fillId="0" borderId="16" xfId="0" applyNumberFormat="1" applyFont="1" applyBorder="1" applyAlignment="1">
      <alignment horizontal="left"/>
    </xf>
    <xf numFmtId="0" fontId="31" fillId="0" borderId="17" xfId="0" applyFont="1" applyBorder="1" applyAlignment="1">
      <alignment horizontal="left"/>
    </xf>
    <xf numFmtId="0" fontId="31" fillId="0" borderId="22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3" fontId="20" fillId="33" borderId="21" xfId="42" applyFont="1" applyFill="1" applyBorder="1" applyAlignment="1">
      <alignment horizontal="center" vertical="center"/>
    </xf>
    <xf numFmtId="43" fontId="20" fillId="33" borderId="25" xfId="42" applyFont="1" applyFill="1" applyBorder="1" applyAlignment="1">
      <alignment horizontal="center" vertical="center"/>
    </xf>
    <xf numFmtId="43" fontId="20" fillId="0" borderId="21" xfId="42" applyFont="1" applyFill="1" applyBorder="1" applyAlignment="1">
      <alignment horizontal="center" vertical="center"/>
    </xf>
    <xf numFmtId="43" fontId="20" fillId="0" borderId="25" xfId="42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0" fillId="33" borderId="20" xfId="42" applyNumberFormat="1" applyFont="1" applyFill="1" applyBorder="1" applyAlignment="1">
      <alignment horizontal="left"/>
    </xf>
    <xf numFmtId="0" fontId="20" fillId="33" borderId="19" xfId="42" applyNumberFormat="1" applyFont="1" applyFill="1" applyBorder="1" applyAlignment="1">
      <alignment horizontal="left"/>
    </xf>
    <xf numFmtId="0" fontId="31" fillId="35" borderId="22" xfId="0" applyFont="1" applyFill="1" applyBorder="1" applyAlignment="1">
      <alignment horizontal="center" vertical="center" wrapText="1"/>
    </xf>
    <xf numFmtId="0" fontId="31" fillId="35" borderId="18" xfId="0" applyFont="1" applyFill="1" applyBorder="1" applyAlignment="1">
      <alignment horizontal="center" vertical="center" wrapText="1"/>
    </xf>
    <xf numFmtId="0" fontId="31" fillId="35" borderId="12" xfId="0" applyFont="1" applyFill="1" applyBorder="1" applyAlignment="1">
      <alignment horizontal="center" vertical="center" wrapText="1"/>
    </xf>
    <xf numFmtId="0" fontId="31" fillId="35" borderId="16" xfId="0" applyFont="1" applyFill="1" applyBorder="1" applyAlignment="1">
      <alignment horizontal="center" vertical="center" wrapText="1"/>
    </xf>
    <xf numFmtId="0" fontId="31" fillId="35" borderId="15" xfId="0" applyFont="1" applyFill="1" applyBorder="1" applyAlignment="1">
      <alignment horizontal="center" vertical="center" wrapText="1"/>
    </xf>
    <xf numFmtId="0" fontId="31" fillId="35" borderId="19" xfId="0" applyFont="1" applyFill="1" applyBorder="1" applyAlignment="1">
      <alignment horizontal="center" vertical="center" wrapText="1"/>
    </xf>
    <xf numFmtId="43" fontId="21" fillId="0" borderId="12" xfId="42" applyFont="1" applyBorder="1" applyAlignment="1">
      <alignment horizontal="left" vertical="center"/>
    </xf>
    <xf numFmtId="43" fontId="21" fillId="0" borderId="0" xfId="42" applyFont="1" applyBorder="1" applyAlignment="1">
      <alignment horizontal="left" vertical="center"/>
    </xf>
    <xf numFmtId="43" fontId="21" fillId="0" borderId="16" xfId="42" applyFont="1" applyBorder="1" applyAlignment="1">
      <alignment horizontal="left" vertical="center"/>
    </xf>
    <xf numFmtId="0" fontId="31" fillId="35" borderId="22" xfId="0" applyFont="1" applyFill="1" applyBorder="1" applyAlignment="1">
      <alignment horizontal="left"/>
    </xf>
    <xf numFmtId="0" fontId="31" fillId="35" borderId="17" xfId="0" applyFont="1" applyFill="1" applyBorder="1" applyAlignment="1">
      <alignment horizontal="left"/>
    </xf>
    <xf numFmtId="0" fontId="31" fillId="35" borderId="18" xfId="0" applyFont="1" applyFill="1" applyBorder="1" applyAlignment="1">
      <alignment horizontal="left"/>
    </xf>
    <xf numFmtId="43" fontId="31" fillId="35" borderId="10" xfId="42" applyFont="1" applyFill="1" applyBorder="1" applyAlignment="1" applyProtection="1">
      <alignment horizontal="center"/>
      <protection/>
    </xf>
    <xf numFmtId="43" fontId="31" fillId="35" borderId="11" xfId="42" applyFont="1" applyFill="1" applyBorder="1" applyAlignment="1" applyProtection="1">
      <alignment horizontal="center"/>
      <protection/>
    </xf>
    <xf numFmtId="0" fontId="19" fillId="0" borderId="15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43" fontId="20" fillId="33" borderId="22" xfId="42" applyFont="1" applyFill="1" applyBorder="1" applyAlignment="1">
      <alignment horizontal="center" vertical="center"/>
    </xf>
    <xf numFmtId="43" fontId="20" fillId="33" borderId="18" xfId="42" applyFont="1" applyFill="1" applyBorder="1" applyAlignment="1">
      <alignment horizontal="center" vertical="center"/>
    </xf>
    <xf numFmtId="43" fontId="20" fillId="33" borderId="15" xfId="42" applyFont="1" applyFill="1" applyBorder="1" applyAlignment="1">
      <alignment horizontal="center" vertical="center"/>
    </xf>
    <xf numFmtId="43" fontId="20" fillId="33" borderId="19" xfId="42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1" fillId="35" borderId="22" xfId="0" applyFont="1" applyFill="1" applyBorder="1" applyAlignment="1">
      <alignment horizontal="center"/>
    </xf>
    <xf numFmtId="0" fontId="31" fillId="35" borderId="18" xfId="0" applyFont="1" applyFill="1" applyBorder="1" applyAlignment="1">
      <alignment horizontal="center"/>
    </xf>
    <xf numFmtId="0" fontId="31" fillId="35" borderId="17" xfId="0" applyFont="1" applyFill="1" applyBorder="1" applyAlignment="1">
      <alignment horizontal="center"/>
    </xf>
    <xf numFmtId="43" fontId="5" fillId="34" borderId="21" xfId="42" applyNumberFormat="1" applyFont="1" applyFill="1" applyBorder="1" applyAlignment="1">
      <alignment horizontal="center" vertical="center"/>
    </xf>
    <xf numFmtId="43" fontId="5" fillId="34" borderId="25" xfId="42" applyNumberFormat="1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43" fontId="0" fillId="34" borderId="21" xfId="42" applyFill="1" applyBorder="1" applyAlignment="1" applyProtection="1">
      <alignment horizontal="center"/>
      <protection/>
    </xf>
    <xf numFmtId="43" fontId="0" fillId="34" borderId="25" xfId="42" applyFill="1" applyBorder="1" applyAlignment="1" applyProtection="1">
      <alignment horizontal="center"/>
      <protection/>
    </xf>
    <xf numFmtId="43" fontId="0" fillId="34" borderId="22" xfId="42" applyFill="1" applyBorder="1" applyAlignment="1" applyProtection="1">
      <alignment horizontal="center" vertical="center"/>
      <protection/>
    </xf>
    <xf numFmtId="43" fontId="0" fillId="34" borderId="18" xfId="42" applyFill="1" applyBorder="1" applyAlignment="1" applyProtection="1">
      <alignment horizontal="center" vertical="center"/>
      <protection/>
    </xf>
    <xf numFmtId="43" fontId="0" fillId="34" borderId="15" xfId="42" applyFill="1" applyBorder="1" applyAlignment="1" applyProtection="1">
      <alignment horizontal="center" vertical="center"/>
      <protection/>
    </xf>
    <xf numFmtId="43" fontId="0" fillId="34" borderId="19" xfId="42" applyFill="1" applyBorder="1" applyAlignment="1" applyProtection="1">
      <alignment horizontal="center" vertical="center"/>
      <protection/>
    </xf>
    <xf numFmtId="43" fontId="20" fillId="33" borderId="21" xfId="42" applyNumberFormat="1" applyFont="1" applyFill="1" applyBorder="1" applyAlignment="1">
      <alignment horizontal="center" vertical="center"/>
    </xf>
    <xf numFmtId="43" fontId="20" fillId="33" borderId="25" xfId="42" applyNumberFormat="1" applyFont="1" applyFill="1" applyBorder="1" applyAlignment="1">
      <alignment horizontal="center" vertical="center"/>
    </xf>
    <xf numFmtId="43" fontId="20" fillId="0" borderId="21" xfId="42" applyNumberFormat="1" applyFont="1" applyFill="1" applyBorder="1" applyAlignment="1">
      <alignment horizontal="center" vertical="center"/>
    </xf>
    <xf numFmtId="43" fontId="20" fillId="0" borderId="25" xfId="42" applyNumberFormat="1" applyFont="1" applyFill="1" applyBorder="1" applyAlignment="1">
      <alignment horizontal="center" vertical="center"/>
    </xf>
    <xf numFmtId="43" fontId="21" fillId="34" borderId="21" xfId="42" applyFont="1" applyFill="1" applyBorder="1" applyAlignment="1" applyProtection="1">
      <alignment vertical="center"/>
      <protection/>
    </xf>
    <xf numFmtId="43" fontId="21" fillId="34" borderId="25" xfId="42" applyFont="1" applyFill="1" applyBorder="1" applyAlignment="1" applyProtection="1">
      <alignment vertical="center"/>
      <protection/>
    </xf>
    <xf numFmtId="0" fontId="31" fillId="35" borderId="17" xfId="0" applyFont="1" applyFill="1" applyBorder="1" applyAlignment="1">
      <alignment horizontal="center" vertical="center" wrapText="1"/>
    </xf>
    <xf numFmtId="0" fontId="31" fillId="35" borderId="0" xfId="0" applyFont="1" applyFill="1" applyBorder="1" applyAlignment="1">
      <alignment horizontal="center" vertical="center" wrapText="1"/>
    </xf>
    <xf numFmtId="0" fontId="31" fillId="35" borderId="20" xfId="0" applyFont="1" applyFill="1" applyBorder="1" applyAlignment="1">
      <alignment horizontal="center" vertical="center" wrapText="1"/>
    </xf>
    <xf numFmtId="43" fontId="0" fillId="34" borderId="21" xfId="0" applyNumberFormat="1" applyFill="1" applyBorder="1" applyAlignment="1" applyProtection="1">
      <alignment horizontal="center"/>
      <protection/>
    </xf>
    <xf numFmtId="43" fontId="0" fillId="34" borderId="25" xfId="0" applyNumberFormat="1" applyFill="1" applyBorder="1" applyAlignment="1" applyProtection="1">
      <alignment horizontal="center"/>
      <protection/>
    </xf>
    <xf numFmtId="43" fontId="4" fillId="33" borderId="14" xfId="42" applyFont="1" applyFill="1" applyBorder="1" applyAlignment="1">
      <alignment horizontal="center" vertical="center"/>
    </xf>
    <xf numFmtId="43" fontId="4" fillId="33" borderId="11" xfId="42" applyFont="1" applyFill="1" applyBorder="1" applyAlignment="1">
      <alignment horizontal="center" vertical="center"/>
    </xf>
    <xf numFmtId="43" fontId="4" fillId="34" borderId="14" xfId="42" applyFont="1" applyFill="1" applyBorder="1" applyAlignment="1">
      <alignment horizontal="center" vertical="center"/>
    </xf>
    <xf numFmtId="43" fontId="4" fillId="34" borderId="11" xfId="42" applyFont="1" applyFill="1" applyBorder="1" applyAlignment="1">
      <alignment horizontal="center" vertical="center"/>
    </xf>
    <xf numFmtId="43" fontId="20" fillId="34" borderId="14" xfId="42" applyFont="1" applyFill="1" applyBorder="1" applyAlignment="1">
      <alignment horizontal="center" vertical="center"/>
    </xf>
    <xf numFmtId="43" fontId="20" fillId="34" borderId="11" xfId="42" applyFont="1" applyFill="1" applyBorder="1" applyAlignment="1">
      <alignment horizontal="center" vertical="center"/>
    </xf>
    <xf numFmtId="43" fontId="0" fillId="34" borderId="22" xfId="0" applyNumberFormat="1" applyFill="1" applyBorder="1" applyAlignment="1" applyProtection="1">
      <alignment horizontal="center"/>
      <protection/>
    </xf>
    <xf numFmtId="43" fontId="0" fillId="34" borderId="18" xfId="0" applyNumberFormat="1" applyFill="1" applyBorder="1" applyAlignment="1" applyProtection="1">
      <alignment horizontal="center"/>
      <protection/>
    </xf>
    <xf numFmtId="43" fontId="0" fillId="34" borderId="15" xfId="0" applyNumberFormat="1" applyFill="1" applyBorder="1" applyAlignment="1" applyProtection="1">
      <alignment horizontal="center"/>
      <protection/>
    </xf>
    <xf numFmtId="43" fontId="0" fillId="34" borderId="19" xfId="0" applyNumberFormat="1" applyFill="1" applyBorder="1" applyAlignment="1" applyProtection="1">
      <alignment horizontal="center"/>
      <protection/>
    </xf>
    <xf numFmtId="0" fontId="5" fillId="34" borderId="21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39" fontId="20" fillId="33" borderId="21" xfId="42" applyNumberFormat="1" applyFont="1" applyFill="1" applyBorder="1" applyAlignment="1" quotePrefix="1">
      <alignment horizontal="center" vertical="center"/>
    </xf>
    <xf numFmtId="39" fontId="20" fillId="33" borderId="25" xfId="42" applyNumberFormat="1" applyFont="1" applyFill="1" applyBorder="1" applyAlignment="1">
      <alignment horizontal="center" vertical="center"/>
    </xf>
    <xf numFmtId="43" fontId="20" fillId="33" borderId="21" xfId="0" applyNumberFormat="1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7"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ill>
        <patternFill>
          <bgColor indexed="22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indexed="20"/>
        </patternFill>
      </fill>
    </dxf>
    <dxf>
      <font>
        <b/>
        <i val="0"/>
      </font>
      <fill>
        <patternFill>
          <bgColor rgb="FFD495E3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121204"/>
      <rgbColor rgb="00FFFFFF"/>
      <rgbColor rgb="00FF0000"/>
      <rgbColor rgb="00CB9661"/>
      <rgbColor rgb="000000FF"/>
      <rgbColor rgb="00FBFCD8"/>
      <rgbColor rgb="00DCF9DB"/>
      <rgbColor rgb="00E0EFFC"/>
      <rgbColor rgb="00800000"/>
      <rgbColor rgb="00006200"/>
      <rgbColor rgb="00000080"/>
      <rgbColor rgb="00D6DCAC"/>
      <rgbColor rgb="00D495E3"/>
      <rgbColor rgb="00008080"/>
      <rgbColor rgb="00EAEAEA"/>
      <rgbColor rgb="00808080"/>
      <rgbColor rgb="00FDF9DB"/>
      <rgbColor rgb="00D4F4D4"/>
      <rgbColor rgb="00F7F1D5"/>
      <rgbColor rgb="00DBF5F4"/>
      <rgbColor rgb="00F6EDDE"/>
      <rgbColor rgb="00E3DAFA"/>
      <rgbColor rgb="00F7D5F6"/>
      <rgbColor rgb="00DDDDFF"/>
      <rgbColor rgb="00000080"/>
      <rgbColor rgb="000033CC"/>
      <rgbColor rgb="007D091F"/>
      <rgbColor rgb="009900CC"/>
      <rgbColor rgb="00660033"/>
      <rgbColor rgb="00800000"/>
      <rgbColor rgb="00006600"/>
      <rgbColor rgb="00CC3300"/>
      <rgbColor rgb="00FCFC8C"/>
      <rgbColor rgb="00DBF9FD"/>
      <rgbColor rgb="00F9FEE2"/>
      <rgbColor rgb="00F9F4FE"/>
      <rgbColor rgb="00A6CAF0"/>
      <rgbColor rgb="00F5EBF5"/>
      <rgbColor rgb="00E8DBFD"/>
      <rgbColor rgb="00E3E3E3"/>
      <rgbColor rgb="003366FF"/>
      <rgbColor rgb="00E3E8D2"/>
      <rgbColor rgb="00339933"/>
      <rgbColor rgb="00CFEFD1"/>
      <rgbColor rgb="00996633"/>
      <rgbColor rgb="00693E37"/>
      <rgbColor rgb="00FFD2BB"/>
      <rgbColor rgb="00969696"/>
      <rgbColor rgb="002F2FBD"/>
      <rgbColor rgb="00336666"/>
      <rgbColor rgb="00006A00"/>
      <rgbColor rgb="00572967"/>
      <rgbColor rgb="00663300"/>
      <rgbColor rgb="00991803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57</xdr:row>
      <xdr:rowOff>28575</xdr:rowOff>
    </xdr:from>
    <xdr:ext cx="95250" cy="219075"/>
    <xdr:sp fLocksText="0">
      <xdr:nvSpPr>
        <xdr:cNvPr id="1" name="Text Box 225"/>
        <xdr:cNvSpPr txBox="1">
          <a:spLocks noChangeArrowheads="1"/>
        </xdr:cNvSpPr>
      </xdr:nvSpPr>
      <xdr:spPr>
        <a:xfrm>
          <a:off x="2876550" y="155448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57</xdr:row>
      <xdr:rowOff>0</xdr:rowOff>
    </xdr:from>
    <xdr:ext cx="85725" cy="219075"/>
    <xdr:sp fLocksText="0">
      <xdr:nvSpPr>
        <xdr:cNvPr id="2" name="Text Box 226"/>
        <xdr:cNvSpPr txBox="1">
          <a:spLocks noChangeArrowheads="1"/>
        </xdr:cNvSpPr>
      </xdr:nvSpPr>
      <xdr:spPr>
        <a:xfrm>
          <a:off x="226695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219075</xdr:colOff>
      <xdr:row>58</xdr:row>
      <xdr:rowOff>0</xdr:rowOff>
    </xdr:from>
    <xdr:ext cx="85725" cy="219075"/>
    <xdr:sp fLocksText="0">
      <xdr:nvSpPr>
        <xdr:cNvPr id="3" name="Text Box 227"/>
        <xdr:cNvSpPr txBox="1">
          <a:spLocks noChangeArrowheads="1"/>
        </xdr:cNvSpPr>
      </xdr:nvSpPr>
      <xdr:spPr>
        <a:xfrm>
          <a:off x="2486025" y="1578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57</xdr:row>
      <xdr:rowOff>0</xdr:rowOff>
    </xdr:from>
    <xdr:ext cx="95250" cy="219075"/>
    <xdr:sp fLocksText="0">
      <xdr:nvSpPr>
        <xdr:cNvPr id="4" name="Text Box 228"/>
        <xdr:cNvSpPr txBox="1">
          <a:spLocks noChangeArrowheads="1"/>
        </xdr:cNvSpPr>
      </xdr:nvSpPr>
      <xdr:spPr>
        <a:xfrm>
          <a:off x="2686050" y="155162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19050</xdr:colOff>
      <xdr:row>58</xdr:row>
      <xdr:rowOff>85725</xdr:rowOff>
    </xdr:from>
    <xdr:to>
      <xdr:col>34</xdr:col>
      <xdr:colOff>266700</xdr:colOff>
      <xdr:row>67</xdr:row>
      <xdr:rowOff>104775</xdr:rowOff>
    </xdr:to>
    <xdr:pic>
      <xdr:nvPicPr>
        <xdr:cNvPr id="5" name="Picture 2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5868650"/>
          <a:ext cx="12544425" cy="19050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7</xdr:col>
      <xdr:colOff>0</xdr:colOff>
      <xdr:row>57</xdr:row>
      <xdr:rowOff>0</xdr:rowOff>
    </xdr:from>
    <xdr:ext cx="85725" cy="219075"/>
    <xdr:sp fLocksText="0">
      <xdr:nvSpPr>
        <xdr:cNvPr id="6" name="Text Box 230"/>
        <xdr:cNvSpPr txBox="1">
          <a:spLocks noChangeArrowheads="1"/>
        </xdr:cNvSpPr>
      </xdr:nvSpPr>
      <xdr:spPr>
        <a:xfrm>
          <a:off x="361950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57</xdr:row>
      <xdr:rowOff>0</xdr:rowOff>
    </xdr:from>
    <xdr:ext cx="85725" cy="219075"/>
    <xdr:sp fLocksText="0">
      <xdr:nvSpPr>
        <xdr:cNvPr id="7" name="Text Box 231"/>
        <xdr:cNvSpPr txBox="1">
          <a:spLocks noChangeArrowheads="1"/>
        </xdr:cNvSpPr>
      </xdr:nvSpPr>
      <xdr:spPr>
        <a:xfrm>
          <a:off x="4305300" y="15516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190500</xdr:colOff>
      <xdr:row>17</xdr:row>
      <xdr:rowOff>28575</xdr:rowOff>
    </xdr:from>
    <xdr:ext cx="76200" cy="180975"/>
    <xdr:sp fLocksText="0">
      <xdr:nvSpPr>
        <xdr:cNvPr id="1" name="Text Box 3"/>
        <xdr:cNvSpPr txBox="1">
          <a:spLocks noChangeArrowheads="1"/>
        </xdr:cNvSpPr>
      </xdr:nvSpPr>
      <xdr:spPr>
        <a:xfrm>
          <a:off x="1590675" y="30670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17</xdr:row>
      <xdr:rowOff>0</xdr:rowOff>
    </xdr:from>
    <xdr:ext cx="76200" cy="161925"/>
    <xdr:sp fLocksText="0">
      <xdr:nvSpPr>
        <xdr:cNvPr id="2" name="Text Box 4"/>
        <xdr:cNvSpPr txBox="1">
          <a:spLocks noChangeArrowheads="1"/>
        </xdr:cNvSpPr>
      </xdr:nvSpPr>
      <xdr:spPr>
        <a:xfrm>
          <a:off x="1152525" y="30384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209550</xdr:colOff>
      <xdr:row>18</xdr:row>
      <xdr:rowOff>0</xdr:rowOff>
    </xdr:from>
    <xdr:ext cx="76200" cy="171450"/>
    <xdr:sp fLocksText="0">
      <xdr:nvSpPr>
        <xdr:cNvPr id="3" name="Text Box 6"/>
        <xdr:cNvSpPr txBox="1">
          <a:spLocks noChangeArrowheads="1"/>
        </xdr:cNvSpPr>
      </xdr:nvSpPr>
      <xdr:spPr>
        <a:xfrm>
          <a:off x="1362075" y="3467100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66675</xdr:rowOff>
    </xdr:from>
    <xdr:ext cx="85725" cy="161925"/>
    <xdr:sp fLocksText="0">
      <xdr:nvSpPr>
        <xdr:cNvPr id="4" name="Text Box 7"/>
        <xdr:cNvSpPr txBox="1">
          <a:spLocks noChangeArrowheads="1"/>
        </xdr:cNvSpPr>
      </xdr:nvSpPr>
      <xdr:spPr>
        <a:xfrm>
          <a:off x="1400175" y="28860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66675</xdr:rowOff>
    </xdr:from>
    <xdr:ext cx="76200" cy="161925"/>
    <xdr:sp fLocksText="0">
      <xdr:nvSpPr>
        <xdr:cNvPr id="5" name="Text Box 20"/>
        <xdr:cNvSpPr txBox="1">
          <a:spLocks noChangeArrowheads="1"/>
        </xdr:cNvSpPr>
      </xdr:nvSpPr>
      <xdr:spPr>
        <a:xfrm>
          <a:off x="1838325" y="2886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66675</xdr:rowOff>
    </xdr:from>
    <xdr:ext cx="76200" cy="161925"/>
    <xdr:sp fLocksText="0">
      <xdr:nvSpPr>
        <xdr:cNvPr id="6" name="Text Box 21"/>
        <xdr:cNvSpPr txBox="1">
          <a:spLocks noChangeArrowheads="1"/>
        </xdr:cNvSpPr>
      </xdr:nvSpPr>
      <xdr:spPr>
        <a:xfrm>
          <a:off x="2381250" y="2886075"/>
          <a:ext cx="76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01"/>
  <sheetViews>
    <sheetView zoomScale="65" zoomScaleNormal="65" workbookViewId="0" topLeftCell="A2">
      <selection activeCell="E11" sqref="E11:AK11"/>
    </sheetView>
  </sheetViews>
  <sheetFormatPr defaultColWidth="9" defaultRowHeight="11.25"/>
  <cols>
    <col min="1" max="1" width="3.66015625" style="0" customWidth="1"/>
    <col min="2" max="2" width="12.83203125" style="0" customWidth="1"/>
    <col min="3" max="3" width="9.33203125" style="0" customWidth="1"/>
    <col min="4" max="4" width="13.83203125" style="0" customWidth="1"/>
    <col min="5" max="5" width="7.33203125" style="0" customWidth="1"/>
    <col min="6" max="6" width="7.16015625" style="0" customWidth="1"/>
    <col min="7" max="7" width="9.16015625" style="0" customWidth="1"/>
    <col min="8" max="8" width="5.66015625" style="0" customWidth="1"/>
    <col min="9" max="9" width="6.33203125" style="0" customWidth="1"/>
    <col min="10" max="10" width="1.66796875" style="0" customWidth="1"/>
    <col min="11" max="11" width="2.33203125" style="0" customWidth="1"/>
    <col min="12" max="12" width="6.66015625" style="0" customWidth="1"/>
    <col min="13" max="13" width="10.83203125" style="0" customWidth="1"/>
    <col min="14" max="14" width="2.83203125" style="0" customWidth="1"/>
    <col min="15" max="15" width="0.65625" style="0" customWidth="1"/>
    <col min="16" max="16" width="9.83203125" style="0" customWidth="1"/>
    <col min="17" max="17" width="9.33203125" style="0" customWidth="1"/>
    <col min="18" max="18" width="1.0078125" style="0" customWidth="1"/>
    <col min="19" max="19" width="3" style="0" customWidth="1"/>
    <col min="20" max="20" width="4.33203125" style="0" customWidth="1"/>
    <col min="21" max="21" width="5" style="0" customWidth="1"/>
    <col min="22" max="22" width="1.66796875" style="0" customWidth="1"/>
    <col min="23" max="23" width="2.66015625" style="0" customWidth="1"/>
    <col min="24" max="24" width="7.83203125" style="0" customWidth="1"/>
    <col min="25" max="25" width="2.83203125" style="0" customWidth="1"/>
    <col min="26" max="26" width="2.33203125" style="0" customWidth="1"/>
    <col min="27" max="27" width="6.33203125" style="0" customWidth="1"/>
    <col min="28" max="28" width="13.83203125" style="0" customWidth="1"/>
    <col min="29" max="29" width="14" style="0" customWidth="1"/>
    <col min="30" max="30" width="6.33203125" style="0" customWidth="1"/>
    <col min="31" max="31" width="7.66015625" style="0" customWidth="1"/>
    <col min="32" max="32" width="9.83203125" style="0" customWidth="1"/>
    <col min="33" max="33" width="7.83203125" style="0" customWidth="1"/>
    <col min="34" max="34" width="2.83203125" style="0" customWidth="1"/>
    <col min="35" max="35" width="7" style="0" customWidth="1"/>
    <col min="36" max="36" width="3.83203125" style="0" customWidth="1"/>
    <col min="37" max="37" width="7.66015625" style="0" customWidth="1"/>
    <col min="38" max="38" width="0.328125" style="0" customWidth="1"/>
    <col min="39" max="39" width="2.83203125" style="0" customWidth="1"/>
  </cols>
  <sheetData>
    <row r="1" spans="1:37" ht="4.5" customHeight="1" hidden="1">
      <c r="A1" s="341"/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  <c r="AB1" s="341"/>
      <c r="AC1" s="341"/>
      <c r="AD1" s="341"/>
      <c r="AE1" s="341"/>
      <c r="AF1" s="341"/>
      <c r="AG1" s="341"/>
      <c r="AH1" s="341"/>
      <c r="AI1" s="341"/>
      <c r="AJ1" s="341"/>
      <c r="AK1" s="341"/>
    </row>
    <row r="2" spans="1:37" s="131" customFormat="1" ht="21" customHeight="1">
      <c r="A2" s="361" t="s">
        <v>280</v>
      </c>
      <c r="B2" s="361"/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300" t="s">
        <v>34</v>
      </c>
      <c r="S2" s="301"/>
      <c r="T2" s="301"/>
      <c r="U2" s="301"/>
      <c r="V2" s="301"/>
      <c r="W2" s="301"/>
      <c r="X2" s="363"/>
      <c r="Y2" s="327"/>
      <c r="Z2" s="328"/>
      <c r="AA2" s="328"/>
      <c r="AB2" s="328"/>
      <c r="AC2" s="328"/>
      <c r="AD2" s="328"/>
      <c r="AE2" s="328"/>
      <c r="AF2" s="328"/>
      <c r="AG2" s="328"/>
      <c r="AH2" s="328"/>
      <c r="AI2" s="328"/>
      <c r="AJ2" s="328"/>
      <c r="AK2" s="329"/>
    </row>
    <row r="3" spans="1:37" s="131" customFormat="1" ht="21" customHeight="1">
      <c r="A3" s="361" t="s">
        <v>358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  <c r="N3" s="361"/>
      <c r="O3" s="361"/>
      <c r="P3" s="361"/>
      <c r="Q3" s="362"/>
      <c r="R3" s="369" t="s">
        <v>241</v>
      </c>
      <c r="S3" s="302"/>
      <c r="T3" s="302"/>
      <c r="U3" s="302"/>
      <c r="V3" s="302"/>
      <c r="W3" s="302"/>
      <c r="X3" s="303"/>
      <c r="Y3" s="365" t="s">
        <v>447</v>
      </c>
      <c r="Z3" s="366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8"/>
    </row>
    <row r="4" spans="1:37" s="131" customFormat="1" ht="21" customHeight="1">
      <c r="A4" s="364" t="s">
        <v>357</v>
      </c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00" t="s">
        <v>364</v>
      </c>
      <c r="S4" s="301"/>
      <c r="T4" s="301"/>
      <c r="U4" s="302"/>
      <c r="V4" s="302"/>
      <c r="W4" s="302"/>
      <c r="X4" s="303"/>
      <c r="Y4" s="304" t="s">
        <v>281</v>
      </c>
      <c r="Z4" s="305"/>
      <c r="AA4" s="307" t="s">
        <v>448</v>
      </c>
      <c r="AB4" s="289"/>
      <c r="AC4" s="289"/>
      <c r="AD4" s="330" t="s">
        <v>449</v>
      </c>
      <c r="AE4" s="331"/>
      <c r="AF4" s="130" t="s">
        <v>70</v>
      </c>
      <c r="AG4" s="334" t="s">
        <v>456</v>
      </c>
      <c r="AH4" s="335"/>
      <c r="AI4" s="335"/>
      <c r="AJ4" s="335"/>
      <c r="AK4" s="336"/>
    </row>
    <row r="5" spans="1:37" ht="24.75" customHeight="1">
      <c r="A5" s="439"/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</row>
    <row r="6" spans="1:37" ht="24.75" customHeight="1">
      <c r="A6" s="308" t="s">
        <v>35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10"/>
      <c r="S6" s="310"/>
      <c r="T6" s="310"/>
      <c r="U6" s="310"/>
      <c r="V6" s="310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1"/>
    </row>
    <row r="7" spans="1:37" ht="21" customHeight="1">
      <c r="A7" s="300" t="s">
        <v>360</v>
      </c>
      <c r="B7" s="302"/>
      <c r="C7" s="302"/>
      <c r="D7" s="354"/>
      <c r="E7" s="354"/>
      <c r="F7" s="354"/>
      <c r="G7" s="354"/>
      <c r="H7" s="354"/>
      <c r="I7" s="392"/>
      <c r="J7" s="393" t="s">
        <v>363</v>
      </c>
      <c r="K7" s="394"/>
      <c r="L7" s="394"/>
      <c r="M7" s="354"/>
      <c r="N7" s="354"/>
      <c r="O7" s="354"/>
      <c r="P7" s="354"/>
      <c r="Q7" s="392"/>
      <c r="R7" s="300" t="s">
        <v>38</v>
      </c>
      <c r="S7" s="305"/>
      <c r="T7" s="305"/>
      <c r="U7" s="305"/>
      <c r="V7" s="305"/>
      <c r="W7" s="305"/>
      <c r="X7" s="448"/>
      <c r="Y7" s="448"/>
      <c r="Z7" s="449"/>
      <c r="AA7" s="449"/>
      <c r="AB7" s="450"/>
      <c r="AC7" s="193" t="s">
        <v>331</v>
      </c>
      <c r="AD7" s="263"/>
      <c r="AE7" s="264"/>
      <c r="AF7" s="265"/>
      <c r="AG7" s="192" t="s">
        <v>39</v>
      </c>
      <c r="AH7" s="337"/>
      <c r="AI7" s="337"/>
      <c r="AJ7" s="337"/>
      <c r="AK7" s="338"/>
    </row>
    <row r="8" spans="1:37" ht="21" customHeight="1">
      <c r="A8" s="300" t="s">
        <v>46</v>
      </c>
      <c r="B8" s="302"/>
      <c r="C8" s="302"/>
      <c r="D8" s="302"/>
      <c r="E8" s="354"/>
      <c r="F8" s="355"/>
      <c r="G8" s="355"/>
      <c r="H8" s="355"/>
      <c r="I8" s="355"/>
      <c r="J8" s="355"/>
      <c r="K8" s="355"/>
      <c r="L8" s="355"/>
      <c r="M8" s="355"/>
      <c r="N8" s="355"/>
      <c r="O8" s="355"/>
      <c r="P8" s="355"/>
      <c r="Q8" s="356"/>
      <c r="R8" s="300" t="s">
        <v>69</v>
      </c>
      <c r="S8" s="305"/>
      <c r="T8" s="305"/>
      <c r="U8" s="305"/>
      <c r="V8" s="305"/>
      <c r="W8" s="305"/>
      <c r="X8" s="339" t="s">
        <v>40</v>
      </c>
      <c r="Y8" s="339"/>
      <c r="Z8" s="339"/>
      <c r="AA8" s="340"/>
      <c r="AB8" s="139" t="s">
        <v>332</v>
      </c>
      <c r="AC8" s="332"/>
      <c r="AD8" s="333"/>
      <c r="AE8" s="359" t="s">
        <v>359</v>
      </c>
      <c r="AF8" s="360"/>
      <c r="AG8" s="359"/>
      <c r="AH8" s="357" t="s">
        <v>457</v>
      </c>
      <c r="AI8" s="357"/>
      <c r="AJ8" s="357"/>
      <c r="AK8" s="358"/>
    </row>
    <row r="9" spans="1:37" ht="21" customHeight="1">
      <c r="A9" s="300" t="s">
        <v>361</v>
      </c>
      <c r="B9" s="302"/>
      <c r="C9" s="302"/>
      <c r="D9" s="395"/>
      <c r="E9" s="395"/>
      <c r="F9" s="395"/>
      <c r="G9" s="395"/>
      <c r="H9" s="395"/>
      <c r="I9" s="395"/>
      <c r="J9" s="396"/>
      <c r="K9" s="399" t="s">
        <v>362</v>
      </c>
      <c r="L9" s="295"/>
      <c r="M9" s="444"/>
      <c r="N9" s="444"/>
      <c r="O9" s="444"/>
      <c r="P9" s="444"/>
      <c r="Q9" s="445"/>
      <c r="R9" s="451" t="s">
        <v>338</v>
      </c>
      <c r="S9" s="452"/>
      <c r="T9" s="452"/>
      <c r="U9" s="452"/>
      <c r="V9" s="452"/>
      <c r="W9" s="452"/>
      <c r="X9" s="452"/>
      <c r="Y9" s="453"/>
      <c r="Z9" s="453"/>
      <c r="AA9" s="453"/>
      <c r="AB9" s="454"/>
      <c r="AC9" s="455"/>
      <c r="AD9" s="455"/>
      <c r="AE9" s="454"/>
      <c r="AF9" s="454"/>
      <c r="AG9" s="454"/>
      <c r="AH9" s="454"/>
      <c r="AI9" s="454"/>
      <c r="AJ9" s="454"/>
      <c r="AK9" s="456"/>
    </row>
    <row r="10" spans="1:37" ht="21" customHeight="1">
      <c r="A10" s="400" t="s">
        <v>377</v>
      </c>
      <c r="B10" s="401"/>
      <c r="C10" s="401"/>
      <c r="D10" s="401"/>
      <c r="E10" s="442"/>
      <c r="F10" s="442"/>
      <c r="G10" s="442"/>
      <c r="H10" s="442"/>
      <c r="I10" s="442"/>
      <c r="J10" s="442"/>
      <c r="K10" s="442"/>
      <c r="L10" s="442"/>
      <c r="M10" s="442"/>
      <c r="N10" s="442"/>
      <c r="O10" s="442"/>
      <c r="P10" s="442"/>
      <c r="Q10" s="443"/>
      <c r="R10" s="446" t="s">
        <v>339</v>
      </c>
      <c r="S10" s="438"/>
      <c r="T10" s="438"/>
      <c r="U10" s="438"/>
      <c r="V10" s="447"/>
      <c r="W10" s="447"/>
      <c r="X10" s="447"/>
      <c r="Y10" s="279">
        <v>7</v>
      </c>
      <c r="Z10" s="404"/>
      <c r="AA10" s="405"/>
      <c r="AB10" s="406" t="s">
        <v>36</v>
      </c>
      <c r="AC10" s="407"/>
      <c r="AD10" s="407"/>
      <c r="AE10" s="407"/>
      <c r="AF10" s="407"/>
      <c r="AG10" s="408">
        <v>41233</v>
      </c>
      <c r="AH10" s="409"/>
      <c r="AI10" s="409"/>
      <c r="AJ10" s="409"/>
      <c r="AK10" s="410"/>
    </row>
    <row r="11" spans="1:37" ht="42" customHeight="1">
      <c r="A11" s="397" t="s">
        <v>375</v>
      </c>
      <c r="B11" s="398"/>
      <c r="C11" s="398"/>
      <c r="D11" s="398"/>
      <c r="E11" s="411"/>
      <c r="F11" s="411"/>
      <c r="G11" s="411"/>
      <c r="H11" s="411"/>
      <c r="I11" s="411"/>
      <c r="J11" s="411"/>
      <c r="K11" s="411"/>
      <c r="L11" s="411"/>
      <c r="M11" s="411"/>
      <c r="N11" s="411"/>
      <c r="O11" s="411"/>
      <c r="P11" s="411"/>
      <c r="Q11" s="411"/>
      <c r="R11" s="412"/>
      <c r="S11" s="412"/>
      <c r="T11" s="412"/>
      <c r="U11" s="412"/>
      <c r="V11" s="412"/>
      <c r="W11" s="412"/>
      <c r="X11" s="412"/>
      <c r="Y11" s="412"/>
      <c r="Z11" s="412"/>
      <c r="AA11" s="412"/>
      <c r="AB11" s="412"/>
      <c r="AC11" s="412"/>
      <c r="AD11" s="412"/>
      <c r="AE11" s="412"/>
      <c r="AF11" s="412"/>
      <c r="AG11" s="412"/>
      <c r="AH11" s="412"/>
      <c r="AI11" s="412"/>
      <c r="AJ11" s="412"/>
      <c r="AK11" s="412"/>
    </row>
    <row r="12" spans="1:37" ht="42" customHeight="1">
      <c r="A12" s="441" t="s">
        <v>376</v>
      </c>
      <c r="B12" s="398"/>
      <c r="C12" s="398"/>
      <c r="D12" s="398"/>
      <c r="E12" s="411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5"/>
      <c r="AB12" s="413" t="s">
        <v>445</v>
      </c>
      <c r="AC12" s="413"/>
      <c r="AD12" s="413"/>
      <c r="AE12" s="416"/>
      <c r="AF12" s="416"/>
      <c r="AG12" s="416"/>
      <c r="AH12" s="416"/>
      <c r="AI12" s="416"/>
      <c r="AJ12" s="416"/>
      <c r="AK12" s="417"/>
    </row>
    <row r="13" spans="1:37" ht="21" customHeight="1">
      <c r="A13" s="402"/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3"/>
    </row>
    <row r="14" spans="1:37" ht="24.75" customHeight="1">
      <c r="A14" s="308" t="s">
        <v>378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311"/>
    </row>
    <row r="15" spans="1:37" ht="21" customHeight="1">
      <c r="A15" s="370"/>
      <c r="B15" s="371"/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1"/>
      <c r="N15" s="371"/>
      <c r="O15" s="371"/>
      <c r="P15" s="371"/>
      <c r="Q15" s="371"/>
      <c r="R15" s="371"/>
      <c r="S15" s="371"/>
      <c r="T15" s="371"/>
      <c r="U15" s="371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2"/>
    </row>
    <row r="16" spans="1:37" ht="21" customHeight="1">
      <c r="A16" s="373"/>
      <c r="B16" s="374"/>
      <c r="C16" s="374"/>
      <c r="D16" s="374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5"/>
    </row>
    <row r="17" spans="1:37" ht="21" customHeight="1">
      <c r="A17" s="376"/>
      <c r="B17" s="377"/>
      <c r="C17" s="377"/>
      <c r="D17" s="377"/>
      <c r="E17" s="377"/>
      <c r="F17" s="377"/>
      <c r="G17" s="377"/>
      <c r="H17" s="377"/>
      <c r="I17" s="377"/>
      <c r="J17" s="377"/>
      <c r="K17" s="377"/>
      <c r="L17" s="377"/>
      <c r="M17" s="377"/>
      <c r="N17" s="377"/>
      <c r="O17" s="377"/>
      <c r="P17" s="377"/>
      <c r="Q17" s="377"/>
      <c r="R17" s="377"/>
      <c r="S17" s="377"/>
      <c r="T17" s="377"/>
      <c r="U17" s="377"/>
      <c r="V17" s="377"/>
      <c r="W17" s="377"/>
      <c r="X17" s="377"/>
      <c r="Y17" s="377"/>
      <c r="Z17" s="377"/>
      <c r="AA17" s="377"/>
      <c r="AB17" s="377"/>
      <c r="AC17" s="377"/>
      <c r="AD17" s="377"/>
      <c r="AE17" s="377"/>
      <c r="AF17" s="377"/>
      <c r="AG17" s="377"/>
      <c r="AH17" s="377"/>
      <c r="AI17" s="377"/>
      <c r="AJ17" s="377"/>
      <c r="AK17" s="378"/>
    </row>
    <row r="18" spans="1:37" ht="24.75" customHeight="1">
      <c r="A18" s="390"/>
      <c r="B18" s="390"/>
      <c r="C18" s="390"/>
      <c r="D18" s="390"/>
      <c r="E18" s="390"/>
      <c r="F18" s="390"/>
      <c r="G18" s="390"/>
      <c r="H18" s="390"/>
      <c r="I18" s="390"/>
      <c r="J18" s="390"/>
      <c r="K18" s="390"/>
      <c r="L18" s="390"/>
      <c r="M18" s="390"/>
      <c r="N18" s="390"/>
      <c r="O18" s="390"/>
      <c r="P18" s="390"/>
      <c r="Q18" s="390"/>
      <c r="R18" s="391"/>
      <c r="S18" s="391"/>
      <c r="T18" s="391"/>
      <c r="U18" s="391"/>
      <c r="V18" s="391"/>
      <c r="W18" s="391"/>
      <c r="X18" s="391"/>
      <c r="Y18" s="391"/>
      <c r="Z18" s="391"/>
      <c r="AA18" s="391"/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</row>
    <row r="19" spans="1:37" ht="24.75" customHeight="1">
      <c r="A19" s="308" t="s">
        <v>379</v>
      </c>
      <c r="B19" s="309"/>
      <c r="C19" s="309"/>
      <c r="D19" s="309"/>
      <c r="E19" s="309"/>
      <c r="F19" s="309"/>
      <c r="G19" s="309"/>
      <c r="H19" s="309"/>
      <c r="I19" s="309"/>
      <c r="J19" s="389"/>
      <c r="K19" s="389"/>
      <c r="L19" s="389"/>
      <c r="M19" s="389"/>
      <c r="N19" s="389"/>
      <c r="O19" s="389"/>
      <c r="P19" s="389"/>
      <c r="Q19" s="389"/>
      <c r="R19" s="310"/>
      <c r="S19" s="310"/>
      <c r="T19" s="310"/>
      <c r="U19" s="310"/>
      <c r="V19" s="310"/>
      <c r="W19" s="310"/>
      <c r="X19" s="310"/>
      <c r="Y19" s="310"/>
      <c r="Z19" s="310"/>
      <c r="AA19" s="310"/>
      <c r="AB19" s="310"/>
      <c r="AC19" s="310"/>
      <c r="AD19" s="310"/>
      <c r="AE19" s="310"/>
      <c r="AF19" s="310"/>
      <c r="AG19" s="310"/>
      <c r="AH19" s="310"/>
      <c r="AI19" s="310"/>
      <c r="AJ19" s="310"/>
      <c r="AK19" s="311"/>
    </row>
    <row r="20" spans="1:37" ht="21" customHeight="1">
      <c r="A20" s="381" t="s">
        <v>356</v>
      </c>
      <c r="B20" s="382"/>
      <c r="C20" s="382"/>
      <c r="D20" s="383"/>
      <c r="E20" s="386"/>
      <c r="F20" s="386"/>
      <c r="G20" s="386"/>
      <c r="H20" s="387" t="s">
        <v>374</v>
      </c>
      <c r="I20" s="388"/>
      <c r="J20" s="388"/>
      <c r="K20" s="388"/>
      <c r="L20" s="388"/>
      <c r="M20" s="388"/>
      <c r="N20" s="418"/>
      <c r="O20" s="419"/>
      <c r="P20" s="419"/>
      <c r="Q20" s="420"/>
      <c r="R20" s="380" t="s">
        <v>43</v>
      </c>
      <c r="S20" s="305"/>
      <c r="T20" s="305"/>
      <c r="U20" s="305"/>
      <c r="V20" s="305"/>
      <c r="W20" s="305"/>
      <c r="X20" s="305"/>
      <c r="Y20" s="305"/>
      <c r="Z20" s="305"/>
      <c r="AA20" s="305"/>
      <c r="AB20" s="269"/>
      <c r="AC20" s="270"/>
      <c r="AD20" s="271" t="s">
        <v>365</v>
      </c>
      <c r="AE20" s="272"/>
      <c r="AF20" s="272"/>
      <c r="AG20" s="272"/>
      <c r="AH20" s="273" t="b">
        <v>0</v>
      </c>
      <c r="AI20" s="273"/>
      <c r="AJ20" s="273" t="b">
        <v>0</v>
      </c>
      <c r="AK20" s="274"/>
    </row>
    <row r="21" spans="1:37" ht="21" customHeight="1">
      <c r="A21" s="384" t="s">
        <v>44</v>
      </c>
      <c r="B21" s="385"/>
      <c r="C21" s="385"/>
      <c r="D21" s="385"/>
      <c r="E21" s="423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4"/>
      <c r="AA21" s="424"/>
      <c r="AB21" s="424"/>
      <c r="AC21" s="424"/>
      <c r="AD21" s="424"/>
      <c r="AE21" s="424"/>
      <c r="AF21" s="424"/>
      <c r="AG21" s="424"/>
      <c r="AH21" s="424"/>
      <c r="AI21" s="424"/>
      <c r="AJ21" s="424"/>
      <c r="AK21" s="425"/>
    </row>
    <row r="22" spans="1:37" ht="21" customHeight="1">
      <c r="A22" s="379"/>
      <c r="B22" s="379"/>
      <c r="C22" s="379"/>
      <c r="D22" s="379"/>
      <c r="E22" s="379"/>
      <c r="F22" s="379"/>
      <c r="G22" s="379"/>
      <c r="H22" s="379"/>
      <c r="I22" s="379"/>
      <c r="J22" s="379"/>
      <c r="K22" s="379"/>
      <c r="L22" s="379"/>
      <c r="M22" s="379"/>
      <c r="N22" s="379"/>
      <c r="O22" s="379"/>
      <c r="P22" s="379"/>
      <c r="Q22" s="379"/>
      <c r="R22" s="379"/>
      <c r="S22" s="379"/>
      <c r="T22" s="379"/>
      <c r="U22" s="379"/>
      <c r="V22" s="379"/>
      <c r="W22" s="379"/>
      <c r="X22" s="379"/>
      <c r="Y22" s="379"/>
      <c r="Z22" s="379"/>
      <c r="AA22" s="379"/>
      <c r="AB22" s="379"/>
      <c r="AC22" s="379"/>
      <c r="AD22" s="379"/>
      <c r="AE22" s="379"/>
      <c r="AF22" s="379"/>
      <c r="AG22" s="379"/>
      <c r="AH22" s="379"/>
      <c r="AI22" s="379"/>
      <c r="AJ22" s="379"/>
      <c r="AK22" s="379"/>
    </row>
    <row r="23" spans="1:37" ht="24.75" customHeight="1">
      <c r="A23" s="426" t="s">
        <v>380</v>
      </c>
      <c r="B23" s="427"/>
      <c r="C23" s="427"/>
      <c r="D23" s="427"/>
      <c r="E23" s="427"/>
      <c r="F23" s="427"/>
      <c r="G23" s="427"/>
      <c r="H23" s="427"/>
      <c r="I23" s="427"/>
      <c r="J23" s="428"/>
      <c r="K23" s="428"/>
      <c r="L23" s="428"/>
      <c r="M23" s="428"/>
      <c r="N23" s="428"/>
      <c r="O23" s="428"/>
      <c r="P23" s="428"/>
      <c r="Q23" s="428"/>
      <c r="R23" s="429"/>
      <c r="S23" s="429"/>
      <c r="T23" s="429"/>
      <c r="U23" s="429"/>
      <c r="V23" s="429"/>
      <c r="W23" s="429"/>
      <c r="X23" s="429"/>
      <c r="Y23" s="429"/>
      <c r="Z23" s="429"/>
      <c r="AA23" s="429"/>
      <c r="AB23" s="429"/>
      <c r="AC23" s="429"/>
      <c r="AD23" s="429"/>
      <c r="AE23" s="429"/>
      <c r="AF23" s="429"/>
      <c r="AG23" s="429"/>
      <c r="AH23" s="429"/>
      <c r="AI23" s="429"/>
      <c r="AJ23" s="429"/>
      <c r="AK23" s="430"/>
    </row>
    <row r="24" spans="1:37" s="140" customFormat="1" ht="21" customHeight="1">
      <c r="A24" s="437" t="s">
        <v>45</v>
      </c>
      <c r="B24" s="438"/>
      <c r="C24" s="438"/>
      <c r="D24" s="438"/>
      <c r="E24" s="438"/>
      <c r="F24" s="279"/>
      <c r="G24" s="289"/>
      <c r="H24" s="289"/>
      <c r="I24" s="289"/>
      <c r="J24" s="289"/>
      <c r="K24" s="289"/>
      <c r="L24" s="289"/>
      <c r="M24" s="289"/>
      <c r="N24" s="289"/>
      <c r="O24" s="289"/>
      <c r="P24" s="431"/>
      <c r="Q24" s="276" t="s">
        <v>38</v>
      </c>
      <c r="R24" s="277"/>
      <c r="S24" s="277"/>
      <c r="T24" s="277"/>
      <c r="U24" s="278"/>
      <c r="V24" s="300" t="s">
        <v>336</v>
      </c>
      <c r="W24" s="305"/>
      <c r="X24" s="305"/>
      <c r="Y24" s="305"/>
      <c r="Z24" s="305"/>
      <c r="AA24" s="305"/>
      <c r="AB24" s="305"/>
      <c r="AC24" s="305"/>
      <c r="AD24" s="279"/>
      <c r="AE24" s="279"/>
      <c r="AF24" s="279"/>
      <c r="AG24" s="280"/>
      <c r="AH24" s="276" t="s">
        <v>38</v>
      </c>
      <c r="AI24" s="277"/>
      <c r="AJ24" s="277"/>
      <c r="AK24" s="278"/>
    </row>
    <row r="25" spans="1:37" s="140" customFormat="1" ht="21" customHeight="1">
      <c r="A25" s="285" t="s">
        <v>337</v>
      </c>
      <c r="B25" s="432"/>
      <c r="C25" s="432"/>
      <c r="D25" s="432"/>
      <c r="E25" s="432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80"/>
      <c r="Q25" s="281"/>
      <c r="R25" s="421"/>
      <c r="S25" s="421"/>
      <c r="T25" s="421"/>
      <c r="U25" s="422"/>
      <c r="V25" s="285" t="s">
        <v>335</v>
      </c>
      <c r="W25" s="286"/>
      <c r="X25" s="286"/>
      <c r="Y25" s="286"/>
      <c r="Z25" s="286"/>
      <c r="AA25" s="286"/>
      <c r="AB25" s="286"/>
      <c r="AC25" s="286"/>
      <c r="AD25" s="279"/>
      <c r="AE25" s="279"/>
      <c r="AF25" s="279"/>
      <c r="AG25" s="280"/>
      <c r="AH25" s="281"/>
      <c r="AI25" s="282"/>
      <c r="AJ25" s="283"/>
      <c r="AK25" s="284"/>
    </row>
    <row r="26" spans="1:37" s="140" customFormat="1" ht="21" customHeight="1">
      <c r="A26" s="457"/>
      <c r="B26" s="458"/>
      <c r="C26" s="458"/>
      <c r="D26" s="459"/>
      <c r="E26" s="459"/>
      <c r="F26" s="459"/>
      <c r="G26" s="459"/>
      <c r="H26" s="459"/>
      <c r="I26" s="459"/>
      <c r="J26" s="459"/>
      <c r="K26" s="459"/>
      <c r="L26" s="459"/>
      <c r="M26" s="459"/>
      <c r="N26" s="459"/>
      <c r="O26" s="459"/>
      <c r="P26" s="459"/>
      <c r="Q26" s="459"/>
      <c r="R26" s="459"/>
      <c r="S26" s="459"/>
      <c r="T26" s="459"/>
      <c r="U26" s="459"/>
      <c r="V26" s="459"/>
      <c r="W26" s="459"/>
      <c r="X26" s="459"/>
      <c r="Y26" s="459"/>
      <c r="Z26" s="459"/>
      <c r="AA26" s="459"/>
      <c r="AB26" s="459"/>
      <c r="AC26" s="459"/>
      <c r="AD26" s="459"/>
      <c r="AE26" s="459"/>
      <c r="AF26" s="459"/>
      <c r="AG26" s="459"/>
      <c r="AH26" s="459"/>
      <c r="AI26" s="459"/>
      <c r="AJ26" s="459"/>
      <c r="AK26" s="460"/>
    </row>
    <row r="27" spans="1:37" s="140" customFormat="1" ht="21" customHeight="1">
      <c r="A27" s="437" t="s">
        <v>368</v>
      </c>
      <c r="B27" s="438"/>
      <c r="C27" s="438"/>
      <c r="D27" s="438"/>
      <c r="E27" s="438"/>
      <c r="F27" s="279"/>
      <c r="G27" s="289"/>
      <c r="H27" s="289"/>
      <c r="I27" s="289"/>
      <c r="J27" s="289"/>
      <c r="K27" s="289"/>
      <c r="L27" s="289"/>
      <c r="M27" s="289"/>
      <c r="N27" s="289"/>
      <c r="O27" s="289"/>
      <c r="P27" s="431"/>
      <c r="Q27" s="276" t="s">
        <v>38</v>
      </c>
      <c r="R27" s="277"/>
      <c r="S27" s="277"/>
      <c r="T27" s="277"/>
      <c r="U27" s="278"/>
      <c r="V27" s="300" t="s">
        <v>368</v>
      </c>
      <c r="W27" s="305"/>
      <c r="X27" s="305"/>
      <c r="Y27" s="305"/>
      <c r="Z27" s="305"/>
      <c r="AA27" s="305"/>
      <c r="AB27" s="305"/>
      <c r="AC27" s="305"/>
      <c r="AD27" s="279"/>
      <c r="AE27" s="279"/>
      <c r="AF27" s="279"/>
      <c r="AG27" s="280"/>
      <c r="AH27" s="276" t="s">
        <v>38</v>
      </c>
      <c r="AI27" s="277"/>
      <c r="AJ27" s="277"/>
      <c r="AK27" s="278"/>
    </row>
    <row r="28" spans="1:37" s="140" customFormat="1" ht="21" customHeight="1">
      <c r="A28" s="285" t="s">
        <v>369</v>
      </c>
      <c r="B28" s="432"/>
      <c r="C28" s="432"/>
      <c r="D28" s="432"/>
      <c r="E28" s="432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80"/>
      <c r="Q28" s="281"/>
      <c r="R28" s="421"/>
      <c r="S28" s="421"/>
      <c r="T28" s="421"/>
      <c r="U28" s="422"/>
      <c r="V28" s="285" t="s">
        <v>369</v>
      </c>
      <c r="W28" s="286"/>
      <c r="X28" s="286"/>
      <c r="Y28" s="286"/>
      <c r="Z28" s="286"/>
      <c r="AA28" s="286"/>
      <c r="AB28" s="286"/>
      <c r="AC28" s="286"/>
      <c r="AD28" s="279"/>
      <c r="AE28" s="279"/>
      <c r="AF28" s="279"/>
      <c r="AG28" s="280"/>
      <c r="AH28" s="281"/>
      <c r="AI28" s="282"/>
      <c r="AJ28" s="283"/>
      <c r="AK28" s="284"/>
    </row>
    <row r="29" spans="1:37" s="140" customFormat="1" ht="21" customHeight="1">
      <c r="A29" s="457"/>
      <c r="B29" s="458"/>
      <c r="C29" s="458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460"/>
    </row>
    <row r="30" spans="1:37" ht="21" customHeight="1">
      <c r="A30" s="294" t="s">
        <v>47</v>
      </c>
      <c r="B30" s="435"/>
      <c r="C30" s="435"/>
      <c r="D30" s="435"/>
      <c r="E30" s="435"/>
      <c r="F30" s="435"/>
      <c r="G30" s="435"/>
      <c r="H30" s="435"/>
      <c r="I30" s="435"/>
      <c r="J30" s="435"/>
      <c r="K30" s="435"/>
      <c r="L30" s="435"/>
      <c r="M30" s="435"/>
      <c r="N30" s="435"/>
      <c r="O30" s="435"/>
      <c r="P30" s="435"/>
      <c r="Q30" s="436"/>
      <c r="R30" s="294" t="s">
        <v>47</v>
      </c>
      <c r="S30" s="435"/>
      <c r="T30" s="435"/>
      <c r="U30" s="435"/>
      <c r="V30" s="435"/>
      <c r="W30" s="435"/>
      <c r="X30" s="435"/>
      <c r="Y30" s="435"/>
      <c r="Z30" s="435"/>
      <c r="AA30" s="435"/>
      <c r="AB30" s="435"/>
      <c r="AC30" s="435"/>
      <c r="AD30" s="435"/>
      <c r="AE30" s="435"/>
      <c r="AF30" s="435"/>
      <c r="AG30" s="435"/>
      <c r="AH30" s="435"/>
      <c r="AI30" s="435"/>
      <c r="AJ30" s="435"/>
      <c r="AK30" s="436"/>
    </row>
    <row r="31" spans="1:37" ht="21" customHeight="1">
      <c r="A31" s="128" t="s">
        <v>48</v>
      </c>
      <c r="B31" s="279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322" t="s">
        <v>50</v>
      </c>
      <c r="S31" s="323"/>
      <c r="T31" s="323"/>
      <c r="U31" s="279"/>
      <c r="V31" s="433"/>
      <c r="W31" s="433"/>
      <c r="X31" s="433"/>
      <c r="Y31" s="433"/>
      <c r="Z31" s="433"/>
      <c r="AA31" s="433"/>
      <c r="AB31" s="433"/>
      <c r="AC31" s="433"/>
      <c r="AD31" s="433"/>
      <c r="AE31" s="433"/>
      <c r="AF31" s="433"/>
      <c r="AG31" s="433"/>
      <c r="AH31" s="433"/>
      <c r="AI31" s="433"/>
      <c r="AJ31" s="433"/>
      <c r="AK31" s="434"/>
    </row>
    <row r="32" spans="1:37" ht="21" customHeight="1">
      <c r="A32" s="128" t="s">
        <v>52</v>
      </c>
      <c r="B32" s="279"/>
      <c r="C32" s="292"/>
      <c r="D32" s="292"/>
      <c r="E32" s="292"/>
      <c r="F32" s="292"/>
      <c r="G32" s="292"/>
      <c r="H32" s="292"/>
      <c r="I32" s="292"/>
      <c r="J32" s="292"/>
      <c r="K32" s="292"/>
      <c r="L32" s="292"/>
      <c r="M32" s="292"/>
      <c r="N32" s="292"/>
      <c r="O32" s="292"/>
      <c r="P32" s="292"/>
      <c r="Q32" s="292"/>
      <c r="R32" s="322" t="s">
        <v>54</v>
      </c>
      <c r="S32" s="323"/>
      <c r="T32" s="323"/>
      <c r="U32" s="279"/>
      <c r="V32" s="433"/>
      <c r="W32" s="433"/>
      <c r="X32" s="433"/>
      <c r="Y32" s="433"/>
      <c r="Z32" s="433"/>
      <c r="AA32" s="433"/>
      <c r="AB32" s="433"/>
      <c r="AC32" s="433"/>
      <c r="AD32" s="433"/>
      <c r="AE32" s="433"/>
      <c r="AF32" s="433"/>
      <c r="AG32" s="433"/>
      <c r="AH32" s="433"/>
      <c r="AI32" s="433"/>
      <c r="AJ32" s="433"/>
      <c r="AK32" s="434"/>
    </row>
    <row r="33" spans="1:37" ht="21" customHeight="1">
      <c r="A33" s="128" t="s">
        <v>56</v>
      </c>
      <c r="B33" s="279"/>
      <c r="C33" s="292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322" t="s">
        <v>58</v>
      </c>
      <c r="S33" s="323"/>
      <c r="T33" s="323"/>
      <c r="U33" s="279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4"/>
    </row>
    <row r="34" spans="1:37" ht="21" customHeight="1">
      <c r="A34" s="128" t="s">
        <v>49</v>
      </c>
      <c r="B34" s="279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322" t="s">
        <v>51</v>
      </c>
      <c r="S34" s="323"/>
      <c r="T34" s="323"/>
      <c r="U34" s="279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4"/>
    </row>
    <row r="35" spans="1:37" ht="21" customHeight="1">
      <c r="A35" s="128" t="s">
        <v>53</v>
      </c>
      <c r="B35" s="279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  <c r="Q35" s="292"/>
      <c r="R35" s="322" t="s">
        <v>55</v>
      </c>
      <c r="S35" s="323"/>
      <c r="T35" s="323"/>
      <c r="U35" s="279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4"/>
    </row>
    <row r="36" spans="1:37" ht="21" customHeight="1">
      <c r="A36" s="128" t="s">
        <v>57</v>
      </c>
      <c r="B36" s="279"/>
      <c r="C36" s="292"/>
      <c r="D36" s="292"/>
      <c r="E36" s="292"/>
      <c r="F36" s="292"/>
      <c r="G36" s="292"/>
      <c r="H36" s="292"/>
      <c r="I36" s="292"/>
      <c r="J36" s="292"/>
      <c r="K36" s="292"/>
      <c r="L36" s="292"/>
      <c r="M36" s="292"/>
      <c r="N36" s="292"/>
      <c r="O36" s="292"/>
      <c r="P36" s="292"/>
      <c r="Q36" s="292"/>
      <c r="R36" s="322" t="s">
        <v>59</v>
      </c>
      <c r="S36" s="323"/>
      <c r="T36" s="323"/>
      <c r="U36" s="279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4"/>
    </row>
    <row r="37" spans="1:37" ht="21" customHeight="1">
      <c r="A37" s="128" t="s">
        <v>342</v>
      </c>
      <c r="B37" s="279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322" t="s">
        <v>345</v>
      </c>
      <c r="S37" s="323"/>
      <c r="T37" s="323"/>
      <c r="U37" s="279"/>
      <c r="V37" s="433"/>
      <c r="W37" s="433"/>
      <c r="X37" s="433"/>
      <c r="Y37" s="433"/>
      <c r="Z37" s="433"/>
      <c r="AA37" s="433"/>
      <c r="AB37" s="433"/>
      <c r="AC37" s="433"/>
      <c r="AD37" s="433"/>
      <c r="AE37" s="433"/>
      <c r="AF37" s="433"/>
      <c r="AG37" s="433"/>
      <c r="AH37" s="433"/>
      <c r="AI37" s="433"/>
      <c r="AJ37" s="433"/>
      <c r="AK37" s="434"/>
    </row>
    <row r="38" spans="1:37" ht="21" customHeight="1">
      <c r="A38" s="128" t="s">
        <v>343</v>
      </c>
      <c r="B38" s="279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/>
      <c r="N38" s="292"/>
      <c r="O38" s="292"/>
      <c r="P38" s="292"/>
      <c r="Q38" s="292"/>
      <c r="R38" s="322" t="s">
        <v>346</v>
      </c>
      <c r="S38" s="323"/>
      <c r="T38" s="323"/>
      <c r="U38" s="279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433"/>
      <c r="AK38" s="434"/>
    </row>
    <row r="39" spans="1:37" ht="21" customHeight="1">
      <c r="A39" s="128" t="s">
        <v>344</v>
      </c>
      <c r="B39" s="279"/>
      <c r="C39" s="292"/>
      <c r="D39" s="292"/>
      <c r="E39" s="292"/>
      <c r="F39" s="292"/>
      <c r="G39" s="292"/>
      <c r="H39" s="292"/>
      <c r="I39" s="292"/>
      <c r="J39" s="292"/>
      <c r="K39" s="292"/>
      <c r="L39" s="292"/>
      <c r="M39" s="292"/>
      <c r="N39" s="292"/>
      <c r="O39" s="292"/>
      <c r="P39" s="292"/>
      <c r="Q39" s="292"/>
      <c r="R39" s="322" t="s">
        <v>347</v>
      </c>
      <c r="S39" s="323"/>
      <c r="T39" s="323"/>
      <c r="U39" s="279"/>
      <c r="V39" s="433"/>
      <c r="W39" s="433"/>
      <c r="X39" s="433"/>
      <c r="Y39" s="433"/>
      <c r="Z39" s="433"/>
      <c r="AA39" s="433"/>
      <c r="AB39" s="433"/>
      <c r="AC39" s="433"/>
      <c r="AD39" s="433"/>
      <c r="AE39" s="433"/>
      <c r="AF39" s="433"/>
      <c r="AG39" s="433"/>
      <c r="AH39" s="433"/>
      <c r="AI39" s="433"/>
      <c r="AJ39" s="433"/>
      <c r="AK39" s="434"/>
    </row>
    <row r="40" spans="1:37" ht="21" customHeight="1">
      <c r="A40" s="128" t="s">
        <v>341</v>
      </c>
      <c r="B40" s="279"/>
      <c r="C40" s="292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322" t="s">
        <v>340</v>
      </c>
      <c r="S40" s="323"/>
      <c r="T40" s="323"/>
      <c r="U40" s="279"/>
      <c r="V40" s="433"/>
      <c r="W40" s="433"/>
      <c r="X40" s="433"/>
      <c r="Y40" s="433"/>
      <c r="Z40" s="433"/>
      <c r="AA40" s="433"/>
      <c r="AB40" s="433"/>
      <c r="AC40" s="433"/>
      <c r="AD40" s="433"/>
      <c r="AE40" s="433"/>
      <c r="AF40" s="433"/>
      <c r="AG40" s="433"/>
      <c r="AH40" s="433"/>
      <c r="AI40" s="433"/>
      <c r="AJ40" s="433"/>
      <c r="AK40" s="434"/>
    </row>
    <row r="41" spans="1:37" ht="21" customHeight="1">
      <c r="A41" s="293"/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</row>
    <row r="42" spans="1:37" ht="24.75" customHeight="1">
      <c r="A42" s="462" t="s">
        <v>386</v>
      </c>
      <c r="B42" s="463"/>
      <c r="C42" s="463"/>
      <c r="D42" s="463"/>
      <c r="E42" s="463"/>
      <c r="F42" s="463"/>
      <c r="G42" s="463"/>
      <c r="H42" s="463"/>
      <c r="I42" s="463"/>
      <c r="J42" s="464"/>
      <c r="K42" s="464"/>
      <c r="L42" s="464"/>
      <c r="M42" s="464"/>
      <c r="N42" s="464"/>
      <c r="O42" s="464"/>
      <c r="P42" s="464"/>
      <c r="Q42" s="464"/>
      <c r="R42" s="407"/>
      <c r="S42" s="407"/>
      <c r="T42" s="407"/>
      <c r="U42" s="407"/>
      <c r="V42" s="407"/>
      <c r="W42" s="407"/>
      <c r="X42" s="407"/>
      <c r="Y42" s="407"/>
      <c r="Z42" s="407"/>
      <c r="AA42" s="407"/>
      <c r="AB42" s="407"/>
      <c r="AC42" s="407"/>
      <c r="AD42" s="407"/>
      <c r="AE42" s="407"/>
      <c r="AF42" s="407"/>
      <c r="AG42" s="407"/>
      <c r="AH42" s="407"/>
      <c r="AI42" s="407"/>
      <c r="AJ42" s="407"/>
      <c r="AK42" s="465"/>
    </row>
    <row r="43" spans="1:37" ht="15" customHeight="1" hidden="1">
      <c r="A43" s="321"/>
      <c r="B43" s="321"/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1"/>
      <c r="V43" s="321"/>
      <c r="W43" s="321"/>
      <c r="X43" s="321"/>
      <c r="Y43" s="321"/>
      <c r="Z43" s="321"/>
      <c r="AA43" s="321"/>
      <c r="AB43" s="321"/>
      <c r="AC43" s="321"/>
      <c r="AD43" s="321"/>
      <c r="AE43" s="321"/>
      <c r="AF43" s="321"/>
      <c r="AG43" s="321"/>
      <c r="AH43" s="321"/>
      <c r="AI43" s="321"/>
      <c r="AJ43" s="321"/>
      <c r="AK43" s="321"/>
    </row>
    <row r="44" spans="1:37" ht="21" customHeight="1">
      <c r="A44" s="461"/>
      <c r="B44" s="461"/>
      <c r="C44" s="461"/>
      <c r="D44" s="461"/>
      <c r="E44" s="461"/>
      <c r="F44" s="461"/>
      <c r="G44" s="461"/>
      <c r="H44" s="461"/>
      <c r="I44" s="461"/>
      <c r="J44" s="461"/>
      <c r="K44" s="461"/>
      <c r="L44" s="461"/>
      <c r="M44" s="461"/>
      <c r="N44" s="461"/>
      <c r="O44" s="461"/>
      <c r="P44" s="461"/>
      <c r="Q44" s="461"/>
      <c r="R44" s="461"/>
      <c r="S44" s="461"/>
      <c r="T44" s="461"/>
      <c r="U44" s="461"/>
      <c r="V44" s="461"/>
      <c r="W44" s="461"/>
      <c r="X44" s="461"/>
      <c r="Y44" s="461"/>
      <c r="Z44" s="461"/>
      <c r="AA44" s="461"/>
      <c r="AB44" s="461"/>
      <c r="AC44" s="461"/>
      <c r="AD44" s="461"/>
      <c r="AE44" s="461"/>
      <c r="AF44" s="461"/>
      <c r="AG44" s="461"/>
      <c r="AH44" s="461"/>
      <c r="AI44" s="461"/>
      <c r="AJ44" s="461"/>
      <c r="AK44" s="461"/>
    </row>
    <row r="45" spans="1:37" ht="19.5" customHeight="1">
      <c r="A45" s="324" t="s">
        <v>64</v>
      </c>
      <c r="B45" s="302"/>
      <c r="C45" s="302"/>
      <c r="D45" s="302"/>
      <c r="E45" s="302"/>
      <c r="F45" s="302"/>
      <c r="G45" s="302"/>
      <c r="H45" s="302"/>
      <c r="I45" s="303"/>
      <c r="J45" s="325">
        <v>2</v>
      </c>
      <c r="K45" s="326"/>
      <c r="L45" s="312" t="s">
        <v>367</v>
      </c>
      <c r="M45" s="314"/>
      <c r="N45" s="312" t="s">
        <v>350</v>
      </c>
      <c r="O45" s="313"/>
      <c r="P45" s="313"/>
      <c r="Q45" s="313"/>
      <c r="R45" s="313"/>
      <c r="S45" s="314"/>
      <c r="T45" s="318" t="s">
        <v>65</v>
      </c>
      <c r="U45" s="319"/>
      <c r="V45" s="319"/>
      <c r="W45" s="320"/>
      <c r="X45" s="318" t="s">
        <v>66</v>
      </c>
      <c r="Y45" s="319"/>
      <c r="Z45" s="319"/>
      <c r="AA45" s="319"/>
      <c r="AB45" s="320"/>
      <c r="AC45" s="312" t="s">
        <v>67</v>
      </c>
      <c r="AD45" s="313"/>
      <c r="AE45" s="313"/>
      <c r="AF45" s="313"/>
      <c r="AG45" s="313"/>
      <c r="AH45" s="313"/>
      <c r="AI45" s="313"/>
      <c r="AJ45" s="313"/>
      <c r="AK45" s="314"/>
    </row>
    <row r="46" spans="1:37" ht="16.5" customHeight="1">
      <c r="A46" s="294" t="s">
        <v>37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6"/>
      <c r="L46" s="315"/>
      <c r="M46" s="317"/>
      <c r="N46" s="315"/>
      <c r="O46" s="316"/>
      <c r="P46" s="316"/>
      <c r="Q46" s="316"/>
      <c r="R46" s="316"/>
      <c r="S46" s="317"/>
      <c r="T46" s="297" t="s">
        <v>40</v>
      </c>
      <c r="U46" s="298"/>
      <c r="V46" s="297" t="s">
        <v>41</v>
      </c>
      <c r="W46" s="298"/>
      <c r="X46" s="297" t="s">
        <v>68</v>
      </c>
      <c r="Y46" s="299"/>
      <c r="Z46" s="299"/>
      <c r="AA46" s="299"/>
      <c r="AB46" s="298"/>
      <c r="AC46" s="315"/>
      <c r="AD46" s="316"/>
      <c r="AE46" s="316"/>
      <c r="AF46" s="316"/>
      <c r="AG46" s="316"/>
      <c r="AH46" s="316"/>
      <c r="AI46" s="316"/>
      <c r="AJ46" s="316"/>
      <c r="AK46" s="317"/>
    </row>
    <row r="47" spans="1:37" ht="21" customHeight="1">
      <c r="A47" s="128" t="s">
        <v>48</v>
      </c>
      <c r="B47" s="357"/>
      <c r="C47" s="470"/>
      <c r="D47" s="470"/>
      <c r="E47" s="470"/>
      <c r="F47" s="470"/>
      <c r="G47" s="470"/>
      <c r="H47" s="470"/>
      <c r="I47" s="470"/>
      <c r="J47" s="470"/>
      <c r="K47" s="471"/>
      <c r="L47" s="288"/>
      <c r="M47" s="288"/>
      <c r="N47" s="287"/>
      <c r="O47" s="287"/>
      <c r="P47" s="287"/>
      <c r="Q47" s="287"/>
      <c r="R47" s="287"/>
      <c r="S47" s="287"/>
      <c r="T47" s="287"/>
      <c r="U47" s="287"/>
      <c r="V47" s="306">
        <f aca="true" t="shared" si="0" ref="V47:V55">IF(B47="","",IF(T47="x","","x"))</f>
      </c>
      <c r="W47" s="306"/>
      <c r="X47" s="287"/>
      <c r="Y47" s="287"/>
      <c r="Z47" s="287"/>
      <c r="AA47" s="287"/>
      <c r="AB47" s="287"/>
      <c r="AC47" s="287"/>
      <c r="AD47" s="287"/>
      <c r="AE47" s="287"/>
      <c r="AF47" s="287"/>
      <c r="AG47" s="287"/>
      <c r="AH47" s="287"/>
      <c r="AI47" s="287"/>
      <c r="AJ47" s="287"/>
      <c r="AK47" s="287"/>
    </row>
    <row r="48" spans="1:37" ht="21" customHeight="1">
      <c r="A48" s="128" t="s">
        <v>50</v>
      </c>
      <c r="B48" s="279"/>
      <c r="C48" s="289"/>
      <c r="D48" s="289"/>
      <c r="E48" s="289"/>
      <c r="F48" s="289"/>
      <c r="G48" s="289"/>
      <c r="H48" s="289"/>
      <c r="I48" s="289"/>
      <c r="J48" s="289"/>
      <c r="K48" s="289"/>
      <c r="L48" s="287"/>
      <c r="M48" s="287"/>
      <c r="N48" s="287"/>
      <c r="O48" s="287"/>
      <c r="P48" s="287"/>
      <c r="Q48" s="287"/>
      <c r="R48" s="287"/>
      <c r="S48" s="287"/>
      <c r="T48" s="287"/>
      <c r="U48" s="287"/>
      <c r="V48" s="306">
        <f t="shared" si="0"/>
      </c>
      <c r="W48" s="306"/>
      <c r="X48" s="287"/>
      <c r="Y48" s="287"/>
      <c r="Z48" s="287"/>
      <c r="AA48" s="287"/>
      <c r="AB48" s="287"/>
      <c r="AC48" s="287"/>
      <c r="AD48" s="287"/>
      <c r="AE48" s="287"/>
      <c r="AF48" s="287"/>
      <c r="AG48" s="287"/>
      <c r="AH48" s="287"/>
      <c r="AI48" s="287"/>
      <c r="AJ48" s="287"/>
      <c r="AK48" s="287"/>
    </row>
    <row r="49" spans="1:37" ht="21" customHeight="1">
      <c r="A49" s="128" t="s">
        <v>52</v>
      </c>
      <c r="B49" s="290"/>
      <c r="C49" s="290"/>
      <c r="D49" s="290"/>
      <c r="E49" s="290"/>
      <c r="F49" s="290"/>
      <c r="G49" s="290"/>
      <c r="H49" s="290"/>
      <c r="I49" s="290"/>
      <c r="J49" s="290"/>
      <c r="K49" s="291"/>
      <c r="L49" s="287"/>
      <c r="M49" s="287"/>
      <c r="N49" s="287"/>
      <c r="O49" s="287"/>
      <c r="P49" s="287"/>
      <c r="Q49" s="287"/>
      <c r="R49" s="287"/>
      <c r="S49" s="287"/>
      <c r="T49" s="287"/>
      <c r="U49" s="287"/>
      <c r="V49" s="306">
        <f t="shared" si="0"/>
      </c>
      <c r="W49" s="306"/>
      <c r="X49" s="287"/>
      <c r="Y49" s="287"/>
      <c r="Z49" s="287"/>
      <c r="AA49" s="287"/>
      <c r="AB49" s="287"/>
      <c r="AC49" s="287"/>
      <c r="AD49" s="287"/>
      <c r="AE49" s="287"/>
      <c r="AF49" s="287"/>
      <c r="AG49" s="287"/>
      <c r="AH49" s="287"/>
      <c r="AI49" s="287"/>
      <c r="AJ49" s="287"/>
      <c r="AK49" s="287"/>
    </row>
    <row r="50" spans="1:37" ht="21" customHeight="1">
      <c r="A50" s="128" t="s">
        <v>54</v>
      </c>
      <c r="B50" s="279"/>
      <c r="C50" s="279"/>
      <c r="D50" s="279"/>
      <c r="E50" s="279"/>
      <c r="F50" s="279"/>
      <c r="G50" s="279"/>
      <c r="H50" s="279"/>
      <c r="I50" s="279"/>
      <c r="J50" s="279"/>
      <c r="K50" s="280"/>
      <c r="L50" s="287"/>
      <c r="M50" s="287"/>
      <c r="N50" s="287"/>
      <c r="O50" s="287"/>
      <c r="P50" s="287"/>
      <c r="Q50" s="287"/>
      <c r="R50" s="287"/>
      <c r="S50" s="287"/>
      <c r="T50" s="287"/>
      <c r="U50" s="287"/>
      <c r="V50" s="306">
        <f t="shared" si="0"/>
      </c>
      <c r="W50" s="306"/>
      <c r="X50" s="287"/>
      <c r="Y50" s="287"/>
      <c r="Z50" s="287"/>
      <c r="AA50" s="287"/>
      <c r="AB50" s="287"/>
      <c r="AC50" s="287"/>
      <c r="AD50" s="287"/>
      <c r="AE50" s="287"/>
      <c r="AF50" s="287"/>
      <c r="AG50" s="287"/>
      <c r="AH50" s="287"/>
      <c r="AI50" s="287"/>
      <c r="AJ50" s="287"/>
      <c r="AK50" s="287"/>
    </row>
    <row r="51" spans="1:37" ht="21" customHeight="1">
      <c r="A51" s="128" t="s">
        <v>56</v>
      </c>
      <c r="B51" s="279"/>
      <c r="C51" s="279"/>
      <c r="D51" s="279"/>
      <c r="E51" s="279"/>
      <c r="F51" s="279"/>
      <c r="G51" s="279"/>
      <c r="H51" s="279"/>
      <c r="I51" s="279"/>
      <c r="J51" s="279"/>
      <c r="K51" s="280"/>
      <c r="L51" s="287"/>
      <c r="M51" s="287"/>
      <c r="N51" s="287"/>
      <c r="O51" s="287"/>
      <c r="P51" s="287"/>
      <c r="Q51" s="287"/>
      <c r="R51" s="287"/>
      <c r="S51" s="287"/>
      <c r="T51" s="287"/>
      <c r="U51" s="287"/>
      <c r="V51" s="306">
        <f t="shared" si="0"/>
      </c>
      <c r="W51" s="306"/>
      <c r="X51" s="287"/>
      <c r="Y51" s="287"/>
      <c r="Z51" s="287"/>
      <c r="AA51" s="287"/>
      <c r="AB51" s="287"/>
      <c r="AC51" s="287"/>
      <c r="AD51" s="287"/>
      <c r="AE51" s="287"/>
      <c r="AF51" s="287"/>
      <c r="AG51" s="287"/>
      <c r="AH51" s="287"/>
      <c r="AI51" s="287"/>
      <c r="AJ51" s="287"/>
      <c r="AK51" s="287"/>
    </row>
    <row r="52" spans="1:37" ht="21" customHeight="1">
      <c r="A52" s="128" t="s">
        <v>58</v>
      </c>
      <c r="B52" s="279"/>
      <c r="C52" s="279"/>
      <c r="D52" s="279"/>
      <c r="E52" s="279"/>
      <c r="F52" s="279"/>
      <c r="G52" s="279"/>
      <c r="H52" s="279"/>
      <c r="I52" s="279"/>
      <c r="J52" s="279"/>
      <c r="K52" s="280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306">
        <f t="shared" si="0"/>
      </c>
      <c r="W52" s="306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87"/>
    </row>
    <row r="53" spans="1:37" ht="21" customHeight="1">
      <c r="A53" s="128" t="s">
        <v>49</v>
      </c>
      <c r="B53" s="279"/>
      <c r="C53" s="279"/>
      <c r="D53" s="279"/>
      <c r="E53" s="279"/>
      <c r="F53" s="279"/>
      <c r="G53" s="279"/>
      <c r="H53" s="279"/>
      <c r="I53" s="279"/>
      <c r="J53" s="279"/>
      <c r="K53" s="280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306">
        <f t="shared" si="0"/>
      </c>
      <c r="W53" s="306"/>
      <c r="X53" s="287"/>
      <c r="Y53" s="287"/>
      <c r="Z53" s="287"/>
      <c r="AA53" s="287"/>
      <c r="AB53" s="287"/>
      <c r="AC53" s="287"/>
      <c r="AD53" s="287"/>
      <c r="AE53" s="287"/>
      <c r="AF53" s="287"/>
      <c r="AG53" s="287"/>
      <c r="AH53" s="287"/>
      <c r="AI53" s="287"/>
      <c r="AJ53" s="287"/>
      <c r="AK53" s="287"/>
    </row>
    <row r="54" spans="1:37" ht="21" customHeight="1">
      <c r="A54" s="128" t="s">
        <v>51</v>
      </c>
      <c r="B54" s="279"/>
      <c r="C54" s="279"/>
      <c r="D54" s="279"/>
      <c r="E54" s="279"/>
      <c r="F54" s="279"/>
      <c r="G54" s="279"/>
      <c r="H54" s="279"/>
      <c r="I54" s="279"/>
      <c r="J54" s="279"/>
      <c r="K54" s="279"/>
      <c r="L54" s="345"/>
      <c r="M54" s="346"/>
      <c r="N54" s="287"/>
      <c r="O54" s="287"/>
      <c r="P54" s="287"/>
      <c r="Q54" s="287"/>
      <c r="R54" s="287"/>
      <c r="S54" s="287"/>
      <c r="T54" s="287"/>
      <c r="U54" s="287"/>
      <c r="V54" s="306">
        <f t="shared" si="0"/>
      </c>
      <c r="W54" s="306"/>
      <c r="X54" s="287"/>
      <c r="Y54" s="287"/>
      <c r="Z54" s="287"/>
      <c r="AA54" s="287"/>
      <c r="AB54" s="287"/>
      <c r="AC54" s="287"/>
      <c r="AD54" s="287"/>
      <c r="AE54" s="287"/>
      <c r="AF54" s="287"/>
      <c r="AG54" s="287"/>
      <c r="AH54" s="287"/>
      <c r="AI54" s="287"/>
      <c r="AJ54" s="287"/>
      <c r="AK54" s="287"/>
    </row>
    <row r="55" spans="1:37" ht="21" customHeight="1">
      <c r="A55" s="129" t="s">
        <v>53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4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306">
        <f t="shared" si="0"/>
      </c>
      <c r="W55" s="306"/>
      <c r="X55" s="287"/>
      <c r="Y55" s="287"/>
      <c r="Z55" s="287"/>
      <c r="AA55" s="287"/>
      <c r="AB55" s="287"/>
      <c r="AC55" s="287"/>
      <c r="AD55" s="287"/>
      <c r="AE55" s="287"/>
      <c r="AF55" s="287"/>
      <c r="AG55" s="287"/>
      <c r="AH55" s="287"/>
      <c r="AI55" s="287"/>
      <c r="AJ55" s="287"/>
      <c r="AK55" s="287"/>
    </row>
    <row r="56" spans="1:37" ht="25.5" customHeight="1">
      <c r="A56" s="275"/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  <c r="U56" s="275"/>
      <c r="V56" s="275"/>
      <c r="W56" s="275"/>
      <c r="X56" s="275"/>
      <c r="Y56" s="275"/>
      <c r="Z56" s="275"/>
      <c r="AA56" s="275"/>
      <c r="AB56" s="275"/>
      <c r="AC56" s="275"/>
      <c r="AD56" s="275"/>
      <c r="AE56" s="275"/>
      <c r="AF56" s="275"/>
      <c r="AG56" s="275"/>
      <c r="AH56" s="275"/>
      <c r="AI56" s="275"/>
      <c r="AJ56" s="275"/>
      <c r="AK56" s="275"/>
    </row>
    <row r="57" spans="1:37" ht="21" customHeight="1">
      <c r="A57" s="466" t="s">
        <v>387</v>
      </c>
      <c r="B57" s="467"/>
      <c r="C57" s="467"/>
      <c r="D57" s="467"/>
      <c r="E57" s="467"/>
      <c r="F57" s="467"/>
      <c r="G57" s="467"/>
      <c r="H57" s="467"/>
      <c r="I57" s="467"/>
      <c r="J57" s="467"/>
      <c r="K57" s="467"/>
      <c r="L57" s="467"/>
      <c r="M57" s="467"/>
      <c r="N57" s="467"/>
      <c r="O57" s="467"/>
      <c r="P57" s="467"/>
      <c r="Q57" s="467"/>
      <c r="R57" s="468"/>
      <c r="S57" s="468"/>
      <c r="T57" s="468"/>
      <c r="U57" s="468"/>
      <c r="V57" s="468"/>
      <c r="W57" s="468"/>
      <c r="X57" s="468"/>
      <c r="Y57" s="468"/>
      <c r="Z57" s="468"/>
      <c r="AA57" s="468"/>
      <c r="AB57" s="468"/>
      <c r="AC57" s="468"/>
      <c r="AD57" s="468"/>
      <c r="AE57" s="468"/>
      <c r="AF57" s="468"/>
      <c r="AG57" s="468"/>
      <c r="AH57" s="468"/>
      <c r="AI57" s="468"/>
      <c r="AJ57" s="468"/>
      <c r="AK57" s="469"/>
    </row>
    <row r="58" spans="1:37" ht="21" customHeight="1">
      <c r="A58" s="347"/>
      <c r="B58" s="347"/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</row>
    <row r="59" spans="1:36" ht="21" customHeight="1">
      <c r="A59" s="341" t="s">
        <v>201</v>
      </c>
      <c r="B59" s="342"/>
      <c r="C59" s="342"/>
      <c r="D59" s="342"/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2"/>
      <c r="S59" s="342"/>
      <c r="T59" s="342"/>
      <c r="U59" s="342"/>
      <c r="V59" s="342"/>
      <c r="W59" s="342"/>
      <c r="X59" s="342"/>
      <c r="Y59" s="342"/>
      <c r="Z59" s="342"/>
      <c r="AA59" s="342"/>
      <c r="AB59" s="342"/>
      <c r="AC59" s="342"/>
      <c r="AD59" s="342"/>
      <c r="AE59" s="342"/>
      <c r="AF59" s="342"/>
      <c r="AG59" s="342"/>
      <c r="AH59" s="342"/>
      <c r="AI59" s="342"/>
      <c r="AJ59" s="342"/>
    </row>
    <row r="60" spans="1:36" ht="21" customHeight="1">
      <c r="A60" s="342"/>
      <c r="B60" s="342"/>
      <c r="C60" s="342"/>
      <c r="D60" s="342"/>
      <c r="E60" s="342"/>
      <c r="F60" s="342"/>
      <c r="G60" s="342"/>
      <c r="H60" s="342"/>
      <c r="I60" s="342"/>
      <c r="J60" s="342"/>
      <c r="K60" s="342"/>
      <c r="L60" s="342"/>
      <c r="M60" s="342"/>
      <c r="N60" s="342"/>
      <c r="O60" s="342"/>
      <c r="P60" s="342"/>
      <c r="Q60" s="342"/>
      <c r="R60" s="342"/>
      <c r="S60" s="342"/>
      <c r="T60" s="342"/>
      <c r="U60" s="342"/>
      <c r="V60" s="342"/>
      <c r="W60" s="342"/>
      <c r="X60" s="342"/>
      <c r="Y60" s="342"/>
      <c r="Z60" s="342"/>
      <c r="AA60" s="342"/>
      <c r="AB60" s="342"/>
      <c r="AC60" s="342"/>
      <c r="AD60" s="342"/>
      <c r="AE60" s="342"/>
      <c r="AF60" s="342"/>
      <c r="AG60" s="342"/>
      <c r="AH60" s="342"/>
      <c r="AI60" s="342"/>
      <c r="AJ60" s="342"/>
    </row>
    <row r="61" spans="1:36" ht="21" customHeight="1">
      <c r="A61" s="342"/>
      <c r="B61" s="342"/>
      <c r="C61" s="342"/>
      <c r="D61" s="342"/>
      <c r="E61" s="342"/>
      <c r="F61" s="342"/>
      <c r="G61" s="342"/>
      <c r="H61" s="342"/>
      <c r="I61" s="342"/>
      <c r="J61" s="342"/>
      <c r="K61" s="342"/>
      <c r="L61" s="342"/>
      <c r="M61" s="342"/>
      <c r="N61" s="342"/>
      <c r="O61" s="342"/>
      <c r="P61" s="342"/>
      <c r="Q61" s="342"/>
      <c r="R61" s="342"/>
      <c r="S61" s="342"/>
      <c r="T61" s="342"/>
      <c r="U61" s="342"/>
      <c r="V61" s="342"/>
      <c r="W61" s="342"/>
      <c r="X61" s="342"/>
      <c r="Y61" s="342"/>
      <c r="Z61" s="342"/>
      <c r="AA61" s="342"/>
      <c r="AB61" s="342"/>
      <c r="AC61" s="342"/>
      <c r="AD61" s="342"/>
      <c r="AE61" s="342"/>
      <c r="AF61" s="342"/>
      <c r="AG61" s="342"/>
      <c r="AH61" s="342"/>
      <c r="AI61" s="342"/>
      <c r="AJ61" s="342"/>
    </row>
    <row r="62" spans="1:36" ht="21" customHeight="1">
      <c r="A62" s="342"/>
      <c r="B62" s="342"/>
      <c r="C62" s="342"/>
      <c r="D62" s="342"/>
      <c r="E62" s="342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  <c r="AB62" s="342"/>
      <c r="AC62" s="342"/>
      <c r="AD62" s="342"/>
      <c r="AE62" s="342"/>
      <c r="AF62" s="342"/>
      <c r="AG62" s="342"/>
      <c r="AH62" s="342"/>
      <c r="AI62" s="342"/>
      <c r="AJ62" s="342"/>
    </row>
    <row r="63" spans="1:36" ht="21" customHeight="1">
      <c r="A63" s="342"/>
      <c r="B63" s="342"/>
      <c r="C63" s="342"/>
      <c r="D63" s="342"/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2"/>
      <c r="S63" s="342"/>
      <c r="T63" s="342"/>
      <c r="U63" s="342"/>
      <c r="V63" s="342"/>
      <c r="W63" s="342"/>
      <c r="X63" s="342"/>
      <c r="Y63" s="342"/>
      <c r="Z63" s="342"/>
      <c r="AA63" s="342"/>
      <c r="AB63" s="342"/>
      <c r="AC63" s="342"/>
      <c r="AD63" s="342"/>
      <c r="AE63" s="342"/>
      <c r="AF63" s="342"/>
      <c r="AG63" s="342"/>
      <c r="AH63" s="342"/>
      <c r="AI63" s="342"/>
      <c r="AJ63" s="342"/>
    </row>
    <row r="64" spans="1:36" ht="21" customHeight="1">
      <c r="A64" s="342"/>
      <c r="B64" s="342"/>
      <c r="C64" s="342"/>
      <c r="D64" s="342"/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2"/>
      <c r="S64" s="342"/>
      <c r="T64" s="342"/>
      <c r="U64" s="342"/>
      <c r="V64" s="342"/>
      <c r="W64" s="342"/>
      <c r="X64" s="342"/>
      <c r="Y64" s="342"/>
      <c r="Z64" s="342"/>
      <c r="AA64" s="342"/>
      <c r="AB64" s="342"/>
      <c r="AC64" s="342"/>
      <c r="AD64" s="342"/>
      <c r="AE64" s="342"/>
      <c r="AF64" s="342"/>
      <c r="AG64" s="342"/>
      <c r="AH64" s="342"/>
      <c r="AI64" s="342"/>
      <c r="AJ64" s="342"/>
    </row>
    <row r="65" spans="1:36" ht="11.25">
      <c r="A65" s="342"/>
      <c r="B65" s="342"/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2"/>
      <c r="W65" s="342"/>
      <c r="X65" s="342"/>
      <c r="Y65" s="342"/>
      <c r="Z65" s="342"/>
      <c r="AA65" s="342"/>
      <c r="AB65" s="342"/>
      <c r="AC65" s="342"/>
      <c r="AD65" s="342"/>
      <c r="AE65" s="342"/>
      <c r="AF65" s="342"/>
      <c r="AG65" s="342"/>
      <c r="AH65" s="342"/>
      <c r="AI65" s="342"/>
      <c r="AJ65" s="342"/>
    </row>
    <row r="67" spans="1:37" ht="4.5" customHeight="1" hidden="1">
      <c r="A67" s="342"/>
      <c r="B67" s="342"/>
      <c r="C67" s="342"/>
      <c r="D67" s="342"/>
      <c r="E67" s="342"/>
      <c r="F67" s="342"/>
      <c r="G67" s="342"/>
      <c r="H67" s="342"/>
      <c r="I67" s="342"/>
      <c r="J67" s="342"/>
      <c r="K67" s="342"/>
      <c r="L67" s="342"/>
      <c r="M67" s="342"/>
      <c r="N67" s="342"/>
      <c r="O67" s="342"/>
      <c r="P67" s="342"/>
      <c r="Q67" s="342"/>
      <c r="R67" s="342"/>
      <c r="S67" s="342"/>
      <c r="T67" s="342"/>
      <c r="U67" s="342"/>
      <c r="V67" s="342"/>
      <c r="W67" s="342"/>
      <c r="X67" s="342"/>
      <c r="Y67" s="342"/>
      <c r="Z67" s="342"/>
      <c r="AA67" s="342"/>
      <c r="AB67" s="342"/>
      <c r="AC67" s="342"/>
      <c r="AD67" s="342"/>
      <c r="AE67" s="342"/>
      <c r="AF67" s="342"/>
      <c r="AG67" s="342"/>
      <c r="AH67" s="342"/>
      <c r="AI67" s="342"/>
      <c r="AJ67" s="342"/>
      <c r="AK67" s="342"/>
    </row>
    <row r="68" spans="2:36" ht="31.5" customHeight="1">
      <c r="B68" s="202">
        <v>4</v>
      </c>
      <c r="C68" s="202">
        <v>5</v>
      </c>
      <c r="D68" s="202">
        <v>5</v>
      </c>
      <c r="E68" s="348">
        <v>4</v>
      </c>
      <c r="F68" s="349"/>
      <c r="G68" s="202">
        <v>1</v>
      </c>
      <c r="H68" s="348">
        <v>4</v>
      </c>
      <c r="I68" s="353"/>
      <c r="J68" s="349"/>
      <c r="K68" s="348">
        <v>4</v>
      </c>
      <c r="L68" s="349"/>
      <c r="M68" s="348">
        <v>3</v>
      </c>
      <c r="N68" s="353"/>
      <c r="O68" s="349"/>
      <c r="P68" s="202">
        <v>1</v>
      </c>
      <c r="Q68" s="202">
        <v>3</v>
      </c>
      <c r="R68" s="348">
        <v>1</v>
      </c>
      <c r="S68" s="353"/>
      <c r="T68" s="349"/>
      <c r="U68" s="348">
        <v>5</v>
      </c>
      <c r="V68" s="353"/>
      <c r="W68" s="349"/>
      <c r="X68" s="348">
        <v>5</v>
      </c>
      <c r="Y68" s="349"/>
      <c r="Z68" s="348">
        <v>5</v>
      </c>
      <c r="AA68" s="349"/>
      <c r="AB68" s="202"/>
      <c r="AC68" s="202"/>
      <c r="AD68" s="348"/>
      <c r="AE68" s="349"/>
      <c r="AF68" s="350"/>
      <c r="AG68" s="351"/>
      <c r="AH68" s="352"/>
      <c r="AI68" s="342"/>
      <c r="AJ68" s="342"/>
    </row>
    <row r="100" spans="52:53" ht="9.75">
      <c r="AZ100" s="261"/>
      <c r="BA100" s="72"/>
    </row>
    <row r="101" ht="9.75">
      <c r="AZ101" s="261"/>
    </row>
  </sheetData>
  <sheetProtection password="C49D" sheet="1" objects="1" scenarios="1"/>
  <mergeCells count="217">
    <mergeCell ref="U40:AK40"/>
    <mergeCell ref="A44:AK44"/>
    <mergeCell ref="A42:AK42"/>
    <mergeCell ref="A57:AK57"/>
    <mergeCell ref="R40:T40"/>
    <mergeCell ref="B40:Q40"/>
    <mergeCell ref="AC47:AK47"/>
    <mergeCell ref="AC48:AK48"/>
    <mergeCell ref="X45:AB45"/>
    <mergeCell ref="B47:K47"/>
    <mergeCell ref="R39:T39"/>
    <mergeCell ref="B39:Q39"/>
    <mergeCell ref="U32:AK32"/>
    <mergeCell ref="U33:AK33"/>
    <mergeCell ref="U34:AK34"/>
    <mergeCell ref="U35:AK35"/>
    <mergeCell ref="U36:AK36"/>
    <mergeCell ref="U37:AK37"/>
    <mergeCell ref="AD24:AG24"/>
    <mergeCell ref="AD25:AG25"/>
    <mergeCell ref="R38:T38"/>
    <mergeCell ref="B38:Q38"/>
    <mergeCell ref="B32:Q32"/>
    <mergeCell ref="R33:T33"/>
    <mergeCell ref="Q27:U27"/>
    <mergeCell ref="X48:AB48"/>
    <mergeCell ref="A26:AK26"/>
    <mergeCell ref="A29:AK29"/>
    <mergeCell ref="R34:T34"/>
    <mergeCell ref="B34:Q34"/>
    <mergeCell ref="R35:T35"/>
    <mergeCell ref="B35:Q35"/>
    <mergeCell ref="R36:T36"/>
    <mergeCell ref="U38:AK38"/>
    <mergeCell ref="U39:AK39"/>
    <mergeCell ref="B53:K53"/>
    <mergeCell ref="Q25:U25"/>
    <mergeCell ref="R68:T68"/>
    <mergeCell ref="U68:W68"/>
    <mergeCell ref="B31:Q31"/>
    <mergeCell ref="B51:K51"/>
    <mergeCell ref="B50:K50"/>
    <mergeCell ref="B36:Q36"/>
    <mergeCell ref="R37:T37"/>
    <mergeCell ref="B37:Q37"/>
    <mergeCell ref="A5:AK5"/>
    <mergeCell ref="A12:D12"/>
    <mergeCell ref="E10:Q10"/>
    <mergeCell ref="M9:Q9"/>
    <mergeCell ref="R10:X10"/>
    <mergeCell ref="R7:W7"/>
    <mergeCell ref="X7:AB7"/>
    <mergeCell ref="R9:X9"/>
    <mergeCell ref="Y9:AK9"/>
    <mergeCell ref="M7:Q7"/>
    <mergeCell ref="R8:W8"/>
    <mergeCell ref="U31:AK31"/>
    <mergeCell ref="R30:AK30"/>
    <mergeCell ref="A30:Q30"/>
    <mergeCell ref="AH24:AK24"/>
    <mergeCell ref="V24:AC24"/>
    <mergeCell ref="A24:E24"/>
    <mergeCell ref="A27:E27"/>
    <mergeCell ref="F27:P27"/>
    <mergeCell ref="A28:E28"/>
    <mergeCell ref="N20:Q20"/>
    <mergeCell ref="Q28:U28"/>
    <mergeCell ref="E21:AK21"/>
    <mergeCell ref="A23:AK23"/>
    <mergeCell ref="Q24:U24"/>
    <mergeCell ref="F24:P24"/>
    <mergeCell ref="V25:AC25"/>
    <mergeCell ref="AH25:AK25"/>
    <mergeCell ref="F25:P25"/>
    <mergeCell ref="A25:E25"/>
    <mergeCell ref="A10:D10"/>
    <mergeCell ref="A13:AK13"/>
    <mergeCell ref="Y10:AA10"/>
    <mergeCell ref="AB10:AF10"/>
    <mergeCell ref="AG10:AK10"/>
    <mergeCell ref="E11:AK11"/>
    <mergeCell ref="AB12:AD12"/>
    <mergeCell ref="E12:AA12"/>
    <mergeCell ref="AE12:AK12"/>
    <mergeCell ref="A14:AK14"/>
    <mergeCell ref="A19:AK19"/>
    <mergeCell ref="A18:AK18"/>
    <mergeCell ref="D7:I7"/>
    <mergeCell ref="J7:L7"/>
    <mergeCell ref="D9:J9"/>
    <mergeCell ref="A11:D11"/>
    <mergeCell ref="A8:D8"/>
    <mergeCell ref="K9:L9"/>
    <mergeCell ref="A9:C9"/>
    <mergeCell ref="A15:AK17"/>
    <mergeCell ref="F28:P28"/>
    <mergeCell ref="A22:AK22"/>
    <mergeCell ref="R20:AA20"/>
    <mergeCell ref="A20:D20"/>
    <mergeCell ref="R31:T31"/>
    <mergeCell ref="V27:AC27"/>
    <mergeCell ref="A21:D21"/>
    <mergeCell ref="E20:G20"/>
    <mergeCell ref="H20:M20"/>
    <mergeCell ref="A1:AK1"/>
    <mergeCell ref="E8:Q8"/>
    <mergeCell ref="AH8:AK8"/>
    <mergeCell ref="AE8:AG8"/>
    <mergeCell ref="A2:Q2"/>
    <mergeCell ref="A3:Q3"/>
    <mergeCell ref="R2:X2"/>
    <mergeCell ref="A4:Q4"/>
    <mergeCell ref="Y3:AK3"/>
    <mergeCell ref="R3:X3"/>
    <mergeCell ref="T49:U49"/>
    <mergeCell ref="N50:S50"/>
    <mergeCell ref="N54:S54"/>
    <mergeCell ref="N52:S52"/>
    <mergeCell ref="N49:S49"/>
    <mergeCell ref="T52:U52"/>
    <mergeCell ref="N51:S51"/>
    <mergeCell ref="N55:S55"/>
    <mergeCell ref="V54:W54"/>
    <mergeCell ref="T53:U53"/>
    <mergeCell ref="N53:S53"/>
    <mergeCell ref="V55:W55"/>
    <mergeCell ref="V53:W53"/>
    <mergeCell ref="T54:U54"/>
    <mergeCell ref="AD68:AE68"/>
    <mergeCell ref="AF68:AG68"/>
    <mergeCell ref="A67:AK67"/>
    <mergeCell ref="AH68:AJ68"/>
    <mergeCell ref="E68:F68"/>
    <mergeCell ref="H68:J68"/>
    <mergeCell ref="K68:L68"/>
    <mergeCell ref="M68:O68"/>
    <mergeCell ref="Z68:AA68"/>
    <mergeCell ref="X68:Y68"/>
    <mergeCell ref="A59:AJ65"/>
    <mergeCell ref="T48:U48"/>
    <mergeCell ref="V48:W48"/>
    <mergeCell ref="AC49:AK49"/>
    <mergeCell ref="V49:W49"/>
    <mergeCell ref="X49:AB49"/>
    <mergeCell ref="B55:K55"/>
    <mergeCell ref="L54:M54"/>
    <mergeCell ref="AC55:AK55"/>
    <mergeCell ref="A58:AK58"/>
    <mergeCell ref="AC50:AK50"/>
    <mergeCell ref="AC51:AK51"/>
    <mergeCell ref="AC53:AK53"/>
    <mergeCell ref="AC54:AK54"/>
    <mergeCell ref="AC52:AK52"/>
    <mergeCell ref="T51:U51"/>
    <mergeCell ref="X54:AB54"/>
    <mergeCell ref="V50:W50"/>
    <mergeCell ref="V51:W51"/>
    <mergeCell ref="X55:AB55"/>
    <mergeCell ref="X53:AB53"/>
    <mergeCell ref="T55:U55"/>
    <mergeCell ref="Y2:AK2"/>
    <mergeCell ref="AD4:AE4"/>
    <mergeCell ref="AC8:AD8"/>
    <mergeCell ref="AG4:AK4"/>
    <mergeCell ref="AH7:AK7"/>
    <mergeCell ref="X8:AA8"/>
    <mergeCell ref="X50:AB50"/>
    <mergeCell ref="N45:S46"/>
    <mergeCell ref="T45:W45"/>
    <mergeCell ref="A43:AK43"/>
    <mergeCell ref="T46:U46"/>
    <mergeCell ref="AC45:AK46"/>
    <mergeCell ref="A7:C7"/>
    <mergeCell ref="R32:T32"/>
    <mergeCell ref="A45:I45"/>
    <mergeCell ref="J45:K45"/>
    <mergeCell ref="L45:M46"/>
    <mergeCell ref="B52:K52"/>
    <mergeCell ref="R4:X4"/>
    <mergeCell ref="Y4:Z4"/>
    <mergeCell ref="V52:W52"/>
    <mergeCell ref="L48:M48"/>
    <mergeCell ref="X51:AB51"/>
    <mergeCell ref="X52:AB52"/>
    <mergeCell ref="AA4:AC4"/>
    <mergeCell ref="A6:AK6"/>
    <mergeCell ref="V47:W47"/>
    <mergeCell ref="T47:U47"/>
    <mergeCell ref="B33:Q33"/>
    <mergeCell ref="T50:U50"/>
    <mergeCell ref="L50:M50"/>
    <mergeCell ref="A41:AK41"/>
    <mergeCell ref="A46:K46"/>
    <mergeCell ref="V46:W46"/>
    <mergeCell ref="X46:AB46"/>
    <mergeCell ref="X47:AB47"/>
    <mergeCell ref="L49:M49"/>
    <mergeCell ref="L55:M55"/>
    <mergeCell ref="L53:M53"/>
    <mergeCell ref="B54:K54"/>
    <mergeCell ref="N47:S47"/>
    <mergeCell ref="N48:S48"/>
    <mergeCell ref="L47:M47"/>
    <mergeCell ref="B48:K48"/>
    <mergeCell ref="L51:M51"/>
    <mergeCell ref="L52:M52"/>
    <mergeCell ref="B49:K49"/>
    <mergeCell ref="AB20:AC20"/>
    <mergeCell ref="AD20:AG20"/>
    <mergeCell ref="AJ20:AK20"/>
    <mergeCell ref="AH20:AI20"/>
    <mergeCell ref="A56:AK56"/>
    <mergeCell ref="AH27:AK27"/>
    <mergeCell ref="AD28:AG28"/>
    <mergeCell ref="AH28:AK28"/>
    <mergeCell ref="AD27:AG27"/>
    <mergeCell ref="V28:AC28"/>
  </mergeCells>
  <dataValidations count="31">
    <dataValidation type="list" allowBlank="1" showInputMessage="1" showErrorMessage="1" sqref="X8:AA8">
      <formula1>"YES, NO"</formula1>
    </dataValidation>
    <dataValidation allowBlank="1" showInputMessage="1" showErrorMessage="1" error="Please check the zipcode!" sqref="M9:Q9"/>
    <dataValidation type="textLength" allowBlank="1" showInputMessage="1" showErrorMessage="1" error="No entry allow!" sqref="V47:W55">
      <formula1>0</formula1>
      <formula2>0</formula2>
    </dataValidation>
    <dataValidation allowBlank="1" showInputMessage="1" showErrorMessage="1" error="Name only!" sqref="Y2:AD2"/>
    <dataValidation type="custom" allowBlank="1" showInputMessage="1" showErrorMessage="1" error="Please enter &quot;x&quot; only!" sqref="T47:U55">
      <formula1>'Assmt Front'!T47="x"</formula1>
    </dataValidation>
    <dataValidation type="custom" allowBlank="1" showInputMessage="1" showErrorMessage="1" error="Please check the worker number!&#10;" sqref="A15:AK16 A18:Q18">
      <formula1>(LEN('Assmt Front'!#REF!)=4)*(ISNUMBER(--RIGHT('Assmt Front'!#REF!,2)))*(NOT(ISNUMBER(--LEFT('Assmt Front'!#REF!,2))))</formula1>
    </dataValidation>
    <dataValidation allowBlank="1" showInputMessage="1" showErrorMessage="1" prompt="Do not enter client name again!" sqref="B47"/>
    <dataValidation allowBlank="1" showInputMessage="1" showErrorMessage="1" error="No entry allow for this cell!" sqref="J7:L7"/>
    <dataValidation type="list" allowBlank="1" showInputMessage="1" showErrorMessage="1" sqref="AD25:AG25 F25:P25 AD28:AG28 F28:P28">
      <formula1>"General Practitioner,Cardiologist,Gastroenterologist,Geriatrician,Neurologist,Oncologist,Ophthalmologist,Pediatrician,Psychiatrist,Other"</formula1>
    </dataValidation>
    <dataValidation type="list" allowBlank="1" showInputMessage="1" showErrorMessage="1" prompt="Scroll down" sqref="AG4:AK4">
      <formula1>"NEW INTAKE, REASSESSMENT,ICT, ADJUSTMENT"</formula1>
    </dataValidation>
    <dataValidation allowBlank="1" showInputMessage="1" showErrorMessage="1" error="SW # must be 4 numbers" sqref="Y3:AK3"/>
    <dataValidation allowBlank="1" showInputMessage="1" showErrorMessage="1" error="No entry allow!" sqref="R9:X9"/>
    <dataValidation type="textLength" allowBlank="1" showInputMessage="1" showErrorMessage="1" prompt="Enter the first 7 digits of the case number" error="Case number must be the first 7 characters" sqref="AA4:AC4">
      <formula1>7</formula1>
      <formula2>7</formula2>
    </dataValidation>
    <dataValidation allowBlank="1" showErrorMessage="1" prompt="Enter M or F" sqref="AH7:AK7"/>
    <dataValidation allowBlank="1" showErrorMessage="1" prompt="Enter phone number" sqref="X7:AB7"/>
    <dataValidation type="list" allowBlank="1" showInputMessage="1" showErrorMessage="1" sqref="AH8:AK8">
      <formula1>"MEDS,MC13,Document"</formula1>
    </dataValidation>
    <dataValidation type="textLength" showInputMessage="1" showErrorMessage="1" prompt="Enter 4 digit year" error="Enter 4 digit year" sqref="AF7">
      <formula1>4</formula1>
      <formula2>4</formula2>
    </dataValidation>
    <dataValidation type="textLength" showInputMessage="1" showErrorMessage="1" prompt="Enter two digit month" error="Enter two digit month" sqref="AD7">
      <formula1>0</formula1>
      <formula2>2</formula2>
    </dataValidation>
    <dataValidation type="textLength" showInputMessage="1" showErrorMessage="1" prompt="Enter two digit day" sqref="AE7">
      <formula1>0</formula1>
      <formula2>2</formula2>
    </dataValidation>
    <dataValidation type="textLength" allowBlank="1" showInputMessage="1" showErrorMessage="1" prompt="Enter last number of case number" error="Enter last number of case number" sqref="AD4:AE4">
      <formula1>1</formula1>
      <formula2>1</formula2>
    </dataValidation>
    <dataValidation type="textLength" allowBlank="1" showInputMessage="1" showErrorMessage="1" prompt="1- Span                2- Cantonese        &#10;3- Jap                  4- Korean&#10;5- Tagalog           6- Other non-English&#10;7- English             A- Sign Langu&#10;C- Other Chinese&#10;H- Hmong&#10; I- Lao&#10;K- Hebrew&#10;N- Russian&#10;U- Farsi&#10;V- Vietnamese&#10;Other see CMIPS boo" errorTitle="language code" error="You must enter the appropriate language code" sqref="Y10">
      <formula1>1</formula1>
      <formula2>1</formula2>
    </dataValidation>
    <dataValidation allowBlank="1" showErrorMessage="1" prompt="1- Span                2- Cantonese        &#10;3- Jap                  4- Korean&#10;5- Tagalog           6- Other non-English&#10;7- English             A- Sign Langu&#10;C- Other Chinese&#10;H- Hmong&#10; I- Lao&#10;K- Hebrew&#10;N- Russian&#10;U- Farsi&#10;V- Vietnamese&#10;Other see CMIPS boo" errorTitle="language code" error="You must enter the appropriate language code" sqref="AB10 AG10"/>
    <dataValidation allowBlank="1" showInputMessage="1" showErrorMessage="1" prompt="1- RCP not at risk&#10;2- RCP at risk but not requires B$C placement&#10;3- Requires B$C&#10;4- Requires medical care&#10;5- RCP will become unemployed" sqref="AD68:AE68"/>
    <dataValidation allowBlank="1" showInputMessage="1" showErrorMessage="1" prompt="00    RCP has own resources to obtain a PVR.&#10;11    RCP needs help to obtain a PVR." sqref="AF68:AG68"/>
    <dataValidation allowBlank="1" showInputMessage="1" showErrorMessage="1" prompt="Acceptable code:&#10;1,2,3,4,5" sqref="B68 G68:P68 E68:F68"/>
    <dataValidation allowBlank="1" showInputMessage="1" showErrorMessage="1" prompt="Acceptable code:&#10;1,4,5" sqref="C68"/>
    <dataValidation allowBlank="1" showInputMessage="1" showErrorMessage="1" prompt="Acceptable code:&#10;1,3,5" sqref="D68"/>
    <dataValidation allowBlank="1" showInputMessage="1" showErrorMessage="1" prompt="Acceptable code:&#10;1,2,3,4,5" sqref="Q68"/>
    <dataValidation allowBlank="1" showInputMessage="1" showErrorMessage="1" prompt="Acceptable code:&#10;1,5" sqref="R68:T68"/>
    <dataValidation allowBlank="1" showInputMessage="1" showErrorMessage="1" prompt="Acceptable code:&#10;1,2,5" sqref="U68:W68 X68:Y68 Z68:AA68"/>
    <dataValidation type="list" allowBlank="1" showInputMessage="1" showErrorMessage="1" sqref="AE12:AK12">
      <formula1>"Yes, No"</formula1>
    </dataValidation>
  </dataValidations>
  <printOptions/>
  <pageMargins left="0.25" right="0.18" top="0.36" bottom="0.16" header="0.36" footer="0.16"/>
  <pageSetup fitToHeight="1" fitToWidth="1" horizontalDpi="360" verticalDpi="360" orientation="portrait" scale="54"/>
  <headerFooter alignWithMargins="0">
    <oddFooter>&amp;LSOC 293 K (08/06)&amp;R&amp;F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54"/>
  <sheetViews>
    <sheetView workbookViewId="0" topLeftCell="A44">
      <selection activeCell="O73" sqref="O73:P73"/>
    </sheetView>
  </sheetViews>
  <sheetFormatPr defaultColWidth="9" defaultRowHeight="11.25"/>
  <cols>
    <col min="1" max="1" width="4.83203125" style="0" customWidth="1"/>
    <col min="2" max="2" width="3.33203125" style="0" customWidth="1"/>
    <col min="3" max="3" width="3.66015625" style="0" customWidth="1"/>
    <col min="4" max="4" width="4.33203125" style="0" customWidth="1"/>
    <col min="5" max="5" width="3.66015625" style="0" customWidth="1"/>
    <col min="6" max="6" width="3.33203125" style="0" customWidth="1"/>
    <col min="7" max="7" width="4" style="0" customWidth="1"/>
    <col min="8" max="8" width="3.16015625" style="0" customWidth="1"/>
    <col min="9" max="9" width="3" style="0" customWidth="1"/>
    <col min="10" max="10" width="2.33203125" style="0" customWidth="1"/>
    <col min="11" max="11" width="9.16015625" style="0" customWidth="1"/>
    <col min="12" max="12" width="3.33203125" style="0" customWidth="1"/>
    <col min="13" max="13" width="1.83203125" style="0" customWidth="1"/>
    <col min="14" max="14" width="0.328125" style="0" customWidth="1"/>
    <col min="15" max="15" width="2.83203125" style="0" customWidth="1"/>
    <col min="16" max="16" width="5.16015625" style="0" customWidth="1"/>
    <col min="17" max="17" width="2.66015625" style="0" customWidth="1"/>
    <col min="18" max="18" width="3.83203125" style="0" customWidth="1"/>
    <col min="19" max="19" width="0.1640625" style="0" hidden="1" customWidth="1"/>
    <col min="20" max="20" width="1.171875" style="0" hidden="1" customWidth="1"/>
    <col min="21" max="21" width="0.328125" style="0" hidden="1" customWidth="1"/>
    <col min="22" max="22" width="3.33203125" style="0" customWidth="1"/>
    <col min="23" max="23" width="4" style="0" customWidth="1"/>
    <col min="24" max="24" width="3.33203125" style="0" customWidth="1"/>
    <col min="25" max="25" width="0.65625" style="0" hidden="1" customWidth="1"/>
    <col min="26" max="26" width="4.83203125" style="0" customWidth="1"/>
    <col min="27" max="27" width="7" style="0" customWidth="1"/>
    <col min="28" max="28" width="3" style="0" customWidth="1"/>
    <col min="29" max="29" width="5.66015625" style="0" customWidth="1"/>
    <col min="30" max="30" width="3" style="0" customWidth="1"/>
    <col min="31" max="31" width="6.33203125" style="0" customWidth="1"/>
    <col min="32" max="32" width="3.33203125" style="0" customWidth="1"/>
    <col min="33" max="33" width="5.33203125" style="0" customWidth="1"/>
    <col min="34" max="34" width="6.33203125" style="0" customWidth="1"/>
    <col min="35" max="35" width="9" style="0" customWidth="1"/>
    <col min="36" max="36" width="0.1640625" style="0" customWidth="1"/>
  </cols>
  <sheetData>
    <row r="1" spans="1:33" ht="15.75" customHeight="1">
      <c r="A1" s="539" t="s">
        <v>442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342"/>
      <c r="AC1" s="342"/>
      <c r="AD1" s="342"/>
      <c r="AE1" s="342"/>
      <c r="AF1" s="342"/>
      <c r="AG1" s="342"/>
    </row>
    <row r="2" spans="1:33" ht="12.75" customHeight="1">
      <c r="A2" s="480"/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480"/>
      <c r="X2" s="480"/>
      <c r="Y2" s="480"/>
      <c r="Z2" s="480"/>
      <c r="AA2" s="480"/>
      <c r="AB2" s="480"/>
      <c r="AC2" s="480"/>
      <c r="AD2" s="480"/>
      <c r="AE2" s="480"/>
      <c r="AF2" s="480"/>
      <c r="AG2" s="480"/>
    </row>
    <row r="3" spans="1:33" ht="12.75" customHeight="1">
      <c r="A3" s="530" t="s">
        <v>433</v>
      </c>
      <c r="B3" s="577"/>
      <c r="C3" s="578"/>
      <c r="D3" s="579" t="str">
        <f>'Assmt Front'!D7&amp;","&amp;'Assmt Front'!M7</f>
        <v>,</v>
      </c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1"/>
      <c r="Q3" s="530" t="s">
        <v>435</v>
      </c>
      <c r="R3" s="577"/>
      <c r="S3" s="577"/>
      <c r="T3" s="531"/>
      <c r="U3" s="531"/>
      <c r="V3" s="531"/>
      <c r="W3" s="531"/>
      <c r="X3" s="531"/>
      <c r="Y3" s="531"/>
      <c r="Z3" s="531"/>
      <c r="AA3" s="245">
        <v>36</v>
      </c>
      <c r="AB3" s="524" t="str">
        <f>'Assmt Front'!AA4&amp;'Assmt Front'!AD4</f>
        <v>24567891</v>
      </c>
      <c r="AC3" s="323"/>
      <c r="AD3" s="323"/>
      <c r="AE3" s="323"/>
      <c r="AF3" s="323"/>
      <c r="AG3" s="525"/>
    </row>
    <row r="4" spans="1:33" ht="12.75" customHeight="1">
      <c r="A4" s="530" t="s">
        <v>434</v>
      </c>
      <c r="B4" s="576"/>
      <c r="C4" s="576"/>
      <c r="D4" s="570">
        <f>'Assmt Front'!Y2</f>
        <v>0</v>
      </c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9"/>
      <c r="Q4" s="530" t="s">
        <v>436</v>
      </c>
      <c r="R4" s="531"/>
      <c r="S4" s="531"/>
      <c r="T4" s="531"/>
      <c r="U4" s="531"/>
      <c r="V4" s="531"/>
      <c r="W4" s="531"/>
      <c r="X4" s="531"/>
      <c r="Y4" s="531"/>
      <c r="Z4" s="532"/>
      <c r="AA4" s="573" t="str">
        <f>'Assmt Front'!Y3</f>
        <v>135</v>
      </c>
      <c r="AB4" s="574"/>
      <c r="AC4" s="574"/>
      <c r="AD4" s="574"/>
      <c r="AE4" s="574"/>
      <c r="AF4" s="574"/>
      <c r="AG4" s="575"/>
    </row>
    <row r="5" spans="1:33" ht="12.75" customHeight="1">
      <c r="A5" s="530" t="s">
        <v>438</v>
      </c>
      <c r="B5" s="577"/>
      <c r="C5" s="577"/>
      <c r="D5" s="577"/>
      <c r="E5" s="577"/>
      <c r="F5" s="577"/>
      <c r="G5" s="578"/>
      <c r="H5" s="566">
        <f>'Assmt Front'!AG10</f>
        <v>41233</v>
      </c>
      <c r="I5" s="567"/>
      <c r="J5" s="567"/>
      <c r="K5" s="567"/>
      <c r="L5" s="568"/>
      <c r="M5" s="568"/>
      <c r="N5" s="568"/>
      <c r="O5" s="568"/>
      <c r="P5" s="569"/>
      <c r="Q5" s="530" t="s">
        <v>437</v>
      </c>
      <c r="R5" s="531"/>
      <c r="S5" s="531"/>
      <c r="T5" s="531"/>
      <c r="U5" s="531"/>
      <c r="V5" s="531"/>
      <c r="W5" s="531"/>
      <c r="X5" s="531"/>
      <c r="Y5" s="531"/>
      <c r="Z5" s="532"/>
      <c r="AA5" s="570" t="str">
        <f>'Assmt Front'!AG4</f>
        <v>REASSESSMENT</v>
      </c>
      <c r="AB5" s="571"/>
      <c r="AC5" s="571"/>
      <c r="AD5" s="571"/>
      <c r="AE5" s="571"/>
      <c r="AF5" s="571"/>
      <c r="AG5" s="572"/>
    </row>
    <row r="6" spans="1:33" ht="11.25" customHeight="1">
      <c r="A6" s="606"/>
      <c r="B6" s="347"/>
      <c r="C6" s="347"/>
      <c r="D6" s="347"/>
      <c r="E6" s="347"/>
      <c r="F6" s="347"/>
      <c r="G6" s="347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9"/>
    </row>
    <row r="7" spans="1:33" ht="15.75" customHeight="1">
      <c r="A7" s="603" t="s">
        <v>381</v>
      </c>
      <c r="B7" s="604"/>
      <c r="C7" s="604"/>
      <c r="D7" s="604"/>
      <c r="E7" s="604"/>
      <c r="F7" s="604"/>
      <c r="G7" s="605"/>
      <c r="H7" s="609" t="s">
        <v>385</v>
      </c>
      <c r="I7" s="610"/>
      <c r="J7" s="610"/>
      <c r="K7" s="611"/>
      <c r="L7" s="607" t="s">
        <v>382</v>
      </c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12" t="s">
        <v>75</v>
      </c>
      <c r="AB7" s="613"/>
      <c r="AC7" s="613"/>
      <c r="AD7" s="613"/>
      <c r="AE7" s="613"/>
      <c r="AF7" s="613"/>
      <c r="AG7" s="614"/>
    </row>
    <row r="8" spans="1:33" ht="15.75" customHeight="1">
      <c r="A8" s="620" t="s">
        <v>383</v>
      </c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15" t="s">
        <v>75</v>
      </c>
      <c r="M8" s="616"/>
      <c r="N8" s="616"/>
      <c r="O8" s="617"/>
      <c r="P8" s="624" t="s">
        <v>384</v>
      </c>
      <c r="Q8" s="625"/>
      <c r="R8" s="625"/>
      <c r="S8" s="625"/>
      <c r="T8" s="625"/>
      <c r="U8" s="625"/>
      <c r="V8" s="625"/>
      <c r="W8" s="598"/>
      <c r="X8" s="599"/>
      <c r="Y8" s="599"/>
      <c r="Z8" s="599"/>
      <c r="AA8" s="599"/>
      <c r="AB8" s="599"/>
      <c r="AC8" s="599"/>
      <c r="AD8" s="599"/>
      <c r="AE8" s="599"/>
      <c r="AF8" s="599"/>
      <c r="AG8" s="600"/>
    </row>
    <row r="9" spans="1:33" ht="12.75" customHeight="1">
      <c r="A9" s="622"/>
      <c r="B9" s="623"/>
      <c r="C9" s="623"/>
      <c r="D9" s="623"/>
      <c r="E9" s="623"/>
      <c r="F9" s="623"/>
      <c r="G9" s="623"/>
      <c r="H9" s="623"/>
      <c r="I9" s="623"/>
      <c r="J9" s="623"/>
      <c r="K9" s="623"/>
      <c r="L9" s="618"/>
      <c r="M9" s="618"/>
      <c r="N9" s="618"/>
      <c r="O9" s="619"/>
      <c r="P9" s="626"/>
      <c r="Q9" s="528"/>
      <c r="R9" s="528"/>
      <c r="S9" s="528"/>
      <c r="T9" s="528"/>
      <c r="U9" s="528"/>
      <c r="V9" s="528"/>
      <c r="W9" s="601"/>
      <c r="X9" s="601"/>
      <c r="Y9" s="601"/>
      <c r="Z9" s="601"/>
      <c r="AA9" s="601"/>
      <c r="AB9" s="601"/>
      <c r="AC9" s="601"/>
      <c r="AD9" s="601"/>
      <c r="AE9" s="601"/>
      <c r="AF9" s="601"/>
      <c r="AG9" s="602"/>
    </row>
    <row r="10" spans="1:33" ht="15.75" customHeight="1">
      <c r="A10" s="643" t="str">
        <f>IF((SUM('293 Back'!O8,'293 Back'!O7,'293 Back'!O13:O23,'293 Back'!O32)+SUM('293 Back'!M8,'293 Back'!M7,'293 Back'!M13:M23,'293 Back'!M32))&gt;20,"SEVERELY IMPAIRED","NON-SEVERELY IMPAIRED")</f>
        <v>NON-SEVERELY IMPAIRED</v>
      </c>
      <c r="B10" s="644"/>
      <c r="C10" s="644"/>
      <c r="D10" s="644"/>
      <c r="E10" s="644"/>
      <c r="F10" s="644"/>
      <c r="G10" s="644"/>
      <c r="H10" s="644"/>
      <c r="I10" s="644"/>
      <c r="J10" s="644"/>
      <c r="K10" s="66"/>
      <c r="L10" s="478"/>
      <c r="M10" s="478"/>
      <c r="N10" s="479"/>
      <c r="O10" s="479"/>
      <c r="P10" s="479"/>
      <c r="Q10" s="479"/>
      <c r="R10" s="479"/>
      <c r="S10" s="480"/>
      <c r="T10" s="480"/>
      <c r="U10" s="480"/>
      <c r="V10" s="479"/>
      <c r="W10" s="479"/>
      <c r="X10" s="241"/>
      <c r="Y10" s="238"/>
      <c r="Z10" s="241"/>
      <c r="AA10" s="241"/>
      <c r="AB10" s="241"/>
      <c r="AC10" s="241"/>
      <c r="AD10" s="241"/>
      <c r="AE10" s="241"/>
      <c r="AF10" s="241"/>
      <c r="AG10" s="243"/>
    </row>
    <row r="11" spans="1:33" s="140" customFormat="1" ht="15.75" customHeight="1" thickBot="1">
      <c r="A11" s="648" t="s">
        <v>440</v>
      </c>
      <c r="B11" s="496"/>
      <c r="C11" s="496"/>
      <c r="D11" s="496"/>
      <c r="E11" s="496"/>
      <c r="F11" s="649"/>
      <c r="G11" s="649"/>
      <c r="H11" s="649"/>
      <c r="I11" s="649"/>
      <c r="J11" s="649"/>
      <c r="K11" s="481">
        <f>SUM(AH22,AH29,AH34,AH38,AH41,AH44,AF47,AF53,AF60,AF66,AF72,AF76,AF79,AF85,AF90,AF97,AF103,AF108,AF120,AF125,AF128,AF131,AF134)</f>
        <v>14.955157813702849</v>
      </c>
      <c r="L11" s="650"/>
      <c r="M11" s="656" t="s">
        <v>439</v>
      </c>
      <c r="N11" s="657"/>
      <c r="O11" s="481">
        <f>IF(AND('PS 10'!F3="Y",A10="SEVERELY IMPAIRED"),65.36-K11,IF(AND('PS 10'!F3="Y",H7="Y",A10="NON-SEVERELY IMPAIRED"),65.36-K11,IF(AND('PS 10'!F3="Y",A10="NON-SEVERELY IMPAIRED"),45.03-K11,0)))</f>
        <v>50.40484218629715</v>
      </c>
      <c r="P11" s="482"/>
      <c r="Q11" s="240" t="s">
        <v>260</v>
      </c>
      <c r="R11" s="483">
        <f>IF('PS 10'!F3="Y",(O11+K11)*4.33-AC11,(O11+K11)*4.33)</f>
        <v>280.0088</v>
      </c>
      <c r="S11" s="483"/>
      <c r="T11" s="484"/>
      <c r="U11" s="484"/>
      <c r="V11" s="484"/>
      <c r="W11" s="484"/>
      <c r="X11" s="69" t="s">
        <v>102</v>
      </c>
      <c r="Y11" s="242"/>
      <c r="Z11" s="485" t="s">
        <v>441</v>
      </c>
      <c r="AA11" s="485"/>
      <c r="AB11" s="342"/>
      <c r="AC11" s="658">
        <f>P20</f>
        <v>3</v>
      </c>
      <c r="AD11" s="659"/>
      <c r="AE11" s="69" t="s">
        <v>260</v>
      </c>
      <c r="AF11" s="654">
        <f>IF(AA7="Yes",(AC11+R11)-((SUM('293 Back'!M7:M12)*4.33))-'293 Back'!M6,AC11+R11)</f>
        <v>283.0088</v>
      </c>
      <c r="AG11" s="655"/>
    </row>
    <row r="12" spans="1:33" ht="11.25" customHeight="1" thickTop="1">
      <c r="A12" s="653"/>
      <c r="B12" s="480"/>
      <c r="C12" s="480"/>
      <c r="D12" s="480"/>
      <c r="E12" s="480"/>
      <c r="F12" s="480"/>
      <c r="G12" s="480"/>
      <c r="H12" s="480"/>
      <c r="I12" s="480"/>
      <c r="J12" s="480"/>
      <c r="K12" s="480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68"/>
      <c r="Z12" s="480"/>
      <c r="AA12" s="480"/>
      <c r="AB12" s="480"/>
      <c r="AC12" s="480"/>
      <c r="AD12" s="480"/>
      <c r="AE12" s="480"/>
      <c r="AF12" s="480"/>
      <c r="AG12" s="584"/>
    </row>
    <row r="13" spans="1:34" ht="15.75" customHeight="1">
      <c r="A13" s="233" t="s">
        <v>8</v>
      </c>
      <c r="B13" s="627" t="s">
        <v>0</v>
      </c>
      <c r="C13" s="628"/>
      <c r="D13" s="628"/>
      <c r="E13" s="628"/>
      <c r="F13" s="628"/>
      <c r="G13" s="628"/>
      <c r="H13" s="628"/>
      <c r="I13" s="628"/>
      <c r="J13" s="628"/>
      <c r="K13" s="629"/>
      <c r="L13" s="660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7"/>
      <c r="Y13" s="347"/>
      <c r="Z13" s="347"/>
      <c r="AA13" s="347"/>
      <c r="AB13" s="347"/>
      <c r="AC13" s="347"/>
      <c r="AD13" s="347"/>
      <c r="AE13" s="347"/>
      <c r="AF13" s="347"/>
      <c r="AG13" s="647"/>
      <c r="AH13" s="9"/>
    </row>
    <row r="14" spans="1:38" ht="15.75" customHeight="1">
      <c r="A14" s="223">
        <f>'Assmt Front'!B68</f>
        <v>4</v>
      </c>
      <c r="B14" s="634" t="s">
        <v>348</v>
      </c>
      <c r="C14" s="635"/>
      <c r="D14" s="636" t="s">
        <v>351</v>
      </c>
      <c r="E14" s="635"/>
      <c r="F14" s="636" t="s">
        <v>101</v>
      </c>
      <c r="G14" s="635"/>
      <c r="H14" s="635"/>
      <c r="I14" s="635"/>
      <c r="J14" s="635"/>
      <c r="K14" s="227" t="s">
        <v>1</v>
      </c>
      <c r="L14" s="651" t="s">
        <v>99</v>
      </c>
      <c r="M14" s="652"/>
      <c r="N14" s="652"/>
      <c r="O14" s="652"/>
      <c r="P14" s="352"/>
      <c r="Q14" s="631"/>
      <c r="R14" s="631"/>
      <c r="S14" s="631"/>
      <c r="T14" s="631"/>
      <c r="U14" s="631"/>
      <c r="V14" s="632"/>
      <c r="W14" s="645">
        <v>6</v>
      </c>
      <c r="X14" s="469"/>
      <c r="Y14" s="255"/>
      <c r="Z14" s="646" t="s">
        <v>349</v>
      </c>
      <c r="AA14" s="347"/>
      <c r="AB14" s="347"/>
      <c r="AC14" s="347"/>
      <c r="AD14" s="347"/>
      <c r="AE14" s="347"/>
      <c r="AF14" s="347"/>
      <c r="AG14" s="647"/>
      <c r="AH14" s="9"/>
      <c r="AJ14" s="630"/>
      <c r="AK14" s="630"/>
      <c r="AL14" s="630"/>
    </row>
    <row r="15" spans="1:34" ht="15.75" customHeight="1">
      <c r="A15" s="224"/>
      <c r="B15" s="514">
        <v>2</v>
      </c>
      <c r="C15" s="533"/>
      <c r="D15" s="534" t="s">
        <v>2</v>
      </c>
      <c r="E15" s="535"/>
      <c r="F15" s="514">
        <v>1</v>
      </c>
      <c r="G15" s="514"/>
      <c r="H15" s="514"/>
      <c r="I15" s="514"/>
      <c r="J15" s="514"/>
      <c r="K15" s="201"/>
      <c r="L15" s="536">
        <f aca="true" t="shared" si="0" ref="L15:L20">IF(K15&gt;0,F15/K15,F15)</f>
        <v>1</v>
      </c>
      <c r="M15" s="537"/>
      <c r="N15" s="537"/>
      <c r="O15" s="537"/>
      <c r="P15" s="633"/>
      <c r="Q15" s="631"/>
      <c r="R15" s="631"/>
      <c r="S15" s="631"/>
      <c r="T15" s="631"/>
      <c r="U15" s="631"/>
      <c r="V15" s="632"/>
      <c r="W15" s="132" t="b">
        <v>1</v>
      </c>
      <c r="X15" s="498"/>
      <c r="Y15" s="498"/>
      <c r="Z15" s="498"/>
      <c r="AA15" s="498"/>
      <c r="AB15" s="498"/>
      <c r="AC15" s="498"/>
      <c r="AD15" s="499"/>
      <c r="AE15" s="500"/>
      <c r="AF15" s="501"/>
      <c r="AG15" s="502"/>
      <c r="AH15" s="9"/>
    </row>
    <row r="16" spans="1:34" ht="15.75" customHeight="1">
      <c r="A16" s="225"/>
      <c r="B16" s="514">
        <v>1</v>
      </c>
      <c r="C16" s="533"/>
      <c r="D16" s="534" t="s">
        <v>3</v>
      </c>
      <c r="E16" s="535"/>
      <c r="F16" s="514">
        <v>1</v>
      </c>
      <c r="G16" s="514"/>
      <c r="H16" s="514"/>
      <c r="I16" s="514"/>
      <c r="J16" s="514"/>
      <c r="K16" s="201">
        <v>2</v>
      </c>
      <c r="L16" s="536">
        <f t="shared" si="0"/>
        <v>0.5</v>
      </c>
      <c r="M16" s="537"/>
      <c r="N16" s="537"/>
      <c r="O16" s="537"/>
      <c r="P16" s="633"/>
      <c r="Q16" s="631"/>
      <c r="R16" s="631"/>
      <c r="S16" s="631"/>
      <c r="T16" s="631"/>
      <c r="U16" s="631"/>
      <c r="V16" s="632"/>
      <c r="W16" s="132" t="b">
        <v>1</v>
      </c>
      <c r="X16" s="498"/>
      <c r="Y16" s="498"/>
      <c r="Z16" s="498"/>
      <c r="AA16" s="498"/>
      <c r="AB16" s="498"/>
      <c r="AC16" s="498"/>
      <c r="AD16" s="499"/>
      <c r="AE16" s="500"/>
      <c r="AF16" s="501"/>
      <c r="AG16" s="502"/>
      <c r="AH16" s="9"/>
    </row>
    <row r="17" spans="1:34" ht="15.75" customHeight="1">
      <c r="A17" s="225"/>
      <c r="B17" s="514">
        <v>1</v>
      </c>
      <c r="C17" s="533"/>
      <c r="D17" s="534" t="s">
        <v>4</v>
      </c>
      <c r="E17" s="535"/>
      <c r="F17" s="514">
        <v>1</v>
      </c>
      <c r="G17" s="514"/>
      <c r="H17" s="514"/>
      <c r="I17" s="514"/>
      <c r="J17" s="514"/>
      <c r="K17" s="201">
        <v>2</v>
      </c>
      <c r="L17" s="536">
        <f t="shared" si="0"/>
        <v>0.5</v>
      </c>
      <c r="M17" s="537"/>
      <c r="N17" s="537"/>
      <c r="O17" s="537"/>
      <c r="P17" s="633"/>
      <c r="Q17" s="631"/>
      <c r="R17" s="631"/>
      <c r="S17" s="631"/>
      <c r="T17" s="631"/>
      <c r="U17" s="631"/>
      <c r="V17" s="632"/>
      <c r="W17" s="132" t="b">
        <v>1</v>
      </c>
      <c r="X17" s="498"/>
      <c r="Y17" s="498"/>
      <c r="Z17" s="498"/>
      <c r="AA17" s="498"/>
      <c r="AB17" s="498"/>
      <c r="AC17" s="498"/>
      <c r="AD17" s="499"/>
      <c r="AE17" s="500"/>
      <c r="AF17" s="501"/>
      <c r="AG17" s="502"/>
      <c r="AH17" s="9"/>
    </row>
    <row r="18" spans="1:34" ht="15.75" customHeight="1">
      <c r="A18" s="225"/>
      <c r="B18" s="514">
        <v>1</v>
      </c>
      <c r="C18" s="533"/>
      <c r="D18" s="534" t="s">
        <v>5</v>
      </c>
      <c r="E18" s="535"/>
      <c r="F18" s="514">
        <v>1</v>
      </c>
      <c r="G18" s="514"/>
      <c r="H18" s="514"/>
      <c r="I18" s="514"/>
      <c r="J18" s="514"/>
      <c r="K18" s="201">
        <v>2</v>
      </c>
      <c r="L18" s="536">
        <f t="shared" si="0"/>
        <v>0.5</v>
      </c>
      <c r="M18" s="537"/>
      <c r="N18" s="537"/>
      <c r="O18" s="537"/>
      <c r="P18" s="633"/>
      <c r="Q18" s="631"/>
      <c r="R18" s="631"/>
      <c r="S18" s="631"/>
      <c r="T18" s="631"/>
      <c r="U18" s="631"/>
      <c r="V18" s="632"/>
      <c r="W18" s="132" t="b">
        <v>1</v>
      </c>
      <c r="X18" s="498"/>
      <c r="Y18" s="498"/>
      <c r="Z18" s="498"/>
      <c r="AA18" s="498"/>
      <c r="AB18" s="498"/>
      <c r="AC18" s="498"/>
      <c r="AD18" s="499"/>
      <c r="AE18" s="500"/>
      <c r="AF18" s="501"/>
      <c r="AG18" s="502"/>
      <c r="AH18" s="9"/>
    </row>
    <row r="19" spans="1:34" ht="15.75" customHeight="1">
      <c r="A19" s="225"/>
      <c r="B19" s="514">
        <v>1</v>
      </c>
      <c r="C19" s="533"/>
      <c r="D19" s="534" t="s">
        <v>98</v>
      </c>
      <c r="E19" s="535"/>
      <c r="F19" s="514">
        <v>1</v>
      </c>
      <c r="G19" s="514"/>
      <c r="H19" s="514"/>
      <c r="I19" s="514"/>
      <c r="J19" s="514"/>
      <c r="K19" s="201">
        <v>2</v>
      </c>
      <c r="L19" s="536">
        <f t="shared" si="0"/>
        <v>0.5</v>
      </c>
      <c r="M19" s="537"/>
      <c r="N19" s="537"/>
      <c r="O19" s="537"/>
      <c r="P19" s="633"/>
      <c r="Q19" s="631"/>
      <c r="R19" s="631"/>
      <c r="S19" s="631"/>
      <c r="T19" s="631"/>
      <c r="U19" s="631"/>
      <c r="V19" s="632"/>
      <c r="W19" s="138" t="b">
        <v>1</v>
      </c>
      <c r="X19" s="498"/>
      <c r="Y19" s="498"/>
      <c r="Z19" s="498"/>
      <c r="AA19" s="498"/>
      <c r="AB19" s="498"/>
      <c r="AC19" s="498"/>
      <c r="AD19" s="499"/>
      <c r="AE19" s="500"/>
      <c r="AF19" s="501"/>
      <c r="AG19" s="502"/>
      <c r="AH19" s="9"/>
    </row>
    <row r="20" spans="1:34" ht="15.75" customHeight="1">
      <c r="A20" s="226"/>
      <c r="B20" s="514"/>
      <c r="C20" s="533"/>
      <c r="D20" s="534" t="s">
        <v>6</v>
      </c>
      <c r="E20" s="535"/>
      <c r="F20" s="514"/>
      <c r="G20" s="514"/>
      <c r="H20" s="514"/>
      <c r="I20" s="514"/>
      <c r="J20" s="514"/>
      <c r="K20" s="201"/>
      <c r="L20" s="536">
        <f t="shared" si="0"/>
        <v>0</v>
      </c>
      <c r="M20" s="537"/>
      <c r="N20" s="537"/>
      <c r="O20" s="537"/>
      <c r="P20" s="527">
        <f>SUM(L15:L20)</f>
        <v>3</v>
      </c>
      <c r="Q20" s="528"/>
      <c r="R20" s="528"/>
      <c r="S20" s="528"/>
      <c r="T20" s="528"/>
      <c r="U20" s="528"/>
      <c r="V20" s="529"/>
      <c r="W20" s="582"/>
      <c r="X20" s="583"/>
      <c r="Y20" s="583"/>
      <c r="Z20" s="583"/>
      <c r="AA20" s="583"/>
      <c r="AB20" s="583"/>
      <c r="AC20" s="583"/>
      <c r="AD20" s="583"/>
      <c r="AE20" s="583"/>
      <c r="AF20" s="480"/>
      <c r="AG20" s="584"/>
      <c r="AH20" s="9"/>
    </row>
    <row r="21" spans="1:36" ht="27" customHeight="1">
      <c r="A21" s="197" t="s">
        <v>373</v>
      </c>
      <c r="B21" s="486"/>
      <c r="C21" s="487"/>
      <c r="D21" s="487"/>
      <c r="E21" s="487"/>
      <c r="F21" s="487"/>
      <c r="G21" s="487"/>
      <c r="H21" s="487"/>
      <c r="I21" s="487"/>
      <c r="J21" s="487"/>
      <c r="K21" s="487"/>
      <c r="L21" s="487"/>
      <c r="M21" s="487"/>
      <c r="N21" s="487"/>
      <c r="O21" s="487"/>
      <c r="P21" s="487"/>
      <c r="Q21" s="487"/>
      <c r="R21" s="487"/>
      <c r="S21" s="487"/>
      <c r="T21" s="487"/>
      <c r="U21" s="487"/>
      <c r="V21" s="487"/>
      <c r="W21" s="487"/>
      <c r="X21" s="487"/>
      <c r="Y21" s="487"/>
      <c r="Z21" s="487"/>
      <c r="AA21" s="487"/>
      <c r="AB21" s="487"/>
      <c r="AC21" s="487"/>
      <c r="AD21" s="487"/>
      <c r="AE21" s="487"/>
      <c r="AF21" s="487"/>
      <c r="AG21" s="488"/>
      <c r="AI21" s="67"/>
      <c r="AJ21" s="67"/>
    </row>
    <row r="22" spans="1:34" s="232" customFormat="1" ht="36" customHeight="1">
      <c r="A22" s="256" t="s">
        <v>10</v>
      </c>
      <c r="B22" s="472" t="s">
        <v>399</v>
      </c>
      <c r="C22" s="473"/>
      <c r="D22" s="473"/>
      <c r="E22" s="473"/>
      <c r="F22" s="473"/>
      <c r="G22" s="473"/>
      <c r="H22" s="473"/>
      <c r="I22" s="473"/>
      <c r="J22" s="473"/>
      <c r="K22" s="474"/>
      <c r="L22" s="475" t="s">
        <v>325</v>
      </c>
      <c r="M22" s="476"/>
      <c r="N22" s="477"/>
      <c r="O22" s="475" t="s">
        <v>326</v>
      </c>
      <c r="P22" s="494"/>
      <c r="Q22" s="475" t="s">
        <v>327</v>
      </c>
      <c r="R22" s="494"/>
      <c r="S22" s="228"/>
      <c r="T22" s="228"/>
      <c r="U22" s="228"/>
      <c r="V22" s="229"/>
      <c r="W22" s="560" t="s">
        <v>328</v>
      </c>
      <c r="X22" s="563"/>
      <c r="Y22" s="228"/>
      <c r="Z22" s="231"/>
      <c r="AA22" s="230" t="s">
        <v>333</v>
      </c>
      <c r="AB22" s="491" t="s">
        <v>318</v>
      </c>
      <c r="AC22" s="491"/>
      <c r="AD22" s="475" t="s">
        <v>324</v>
      </c>
      <c r="AE22" s="494"/>
      <c r="AF22" s="489" t="s">
        <v>431</v>
      </c>
      <c r="AG22" s="490"/>
      <c r="AH22" s="237">
        <f>SUM(AF23:AF27)</f>
        <v>4.2</v>
      </c>
    </row>
    <row r="23" spans="1:34" s="82" customFormat="1" ht="15.75" customHeight="1">
      <c r="A23" s="257">
        <f>'Assmt Front'!E68</f>
        <v>4</v>
      </c>
      <c r="B23" s="540" t="s">
        <v>396</v>
      </c>
      <c r="C23" s="541"/>
      <c r="D23" s="541"/>
      <c r="E23" s="541"/>
      <c r="F23" s="541"/>
      <c r="G23" s="541"/>
      <c r="H23" s="541"/>
      <c r="I23" s="541"/>
      <c r="J23" s="541"/>
      <c r="K23" s="542"/>
      <c r="L23" s="507">
        <v>15</v>
      </c>
      <c r="M23" s="508"/>
      <c r="N23" s="509"/>
      <c r="O23" s="507">
        <v>1</v>
      </c>
      <c r="P23" s="509"/>
      <c r="Q23" s="507">
        <v>7</v>
      </c>
      <c r="R23" s="509"/>
      <c r="S23" s="215"/>
      <c r="T23" s="215"/>
      <c r="U23" s="215"/>
      <c r="V23" s="216"/>
      <c r="W23" s="638"/>
      <c r="X23" s="639"/>
      <c r="Y23" s="218"/>
      <c r="Z23" s="219"/>
      <c r="AA23" s="236"/>
      <c r="AB23" s="595">
        <f>((L23/60*O23*Q23)+(W23/60)+(AA23/4.33/60))</f>
        <v>1.75</v>
      </c>
      <c r="AC23" s="595"/>
      <c r="AD23" s="507">
        <v>2</v>
      </c>
      <c r="AE23" s="509"/>
      <c r="AF23" s="510">
        <f>IF(AD23&lt;1,((L23/60*O23*Q23)+(W23/60)+(AA23/4.33/60)),((L23/60*O23*Q23)+(W23/60)+(AA23/4.33/60))/AD23)</f>
        <v>0.875</v>
      </c>
      <c r="AG23" s="511"/>
      <c r="AH23" s="239">
        <f>SUM(AB23:AB27)</f>
        <v>7.699999999999999</v>
      </c>
    </row>
    <row r="24" spans="1:34" s="82" customFormat="1" ht="15.75" customHeight="1">
      <c r="A24" s="259"/>
      <c r="B24" s="559" t="s">
        <v>397</v>
      </c>
      <c r="C24" s="637"/>
      <c r="D24" s="637"/>
      <c r="E24" s="637"/>
      <c r="F24" s="637"/>
      <c r="G24" s="637"/>
      <c r="H24" s="637"/>
      <c r="I24" s="637"/>
      <c r="J24" s="637"/>
      <c r="K24" s="637"/>
      <c r="L24" s="564">
        <v>15</v>
      </c>
      <c r="M24" s="565"/>
      <c r="N24" s="565"/>
      <c r="O24" s="564">
        <v>1</v>
      </c>
      <c r="P24" s="565"/>
      <c r="Q24" s="564">
        <v>7</v>
      </c>
      <c r="R24" s="565"/>
      <c r="S24" s="220"/>
      <c r="T24" s="220"/>
      <c r="U24" s="220"/>
      <c r="V24" s="221"/>
      <c r="W24" s="217"/>
      <c r="X24" s="217"/>
      <c r="Y24" s="220"/>
      <c r="Z24" s="222"/>
      <c r="AA24" s="222"/>
      <c r="AB24" s="595">
        <f>((L24/60*O24*Q24)+(W24/60)+(AA24/4.33/60))</f>
        <v>1.75</v>
      </c>
      <c r="AC24" s="595"/>
      <c r="AD24" s="564">
        <v>2</v>
      </c>
      <c r="AE24" s="565"/>
      <c r="AF24" s="510">
        <f>IF(AD24&lt;1,((L24/60*O24*Q24)+(W24/60)+(AA24/4.33/60)),((L24/60*O24*Q24)+(W24/60)+(AA24/4.33/60))/AD24)</f>
        <v>0.875</v>
      </c>
      <c r="AG24" s="511"/>
      <c r="AH24" s="83"/>
    </row>
    <row r="25" spans="1:34" s="82" customFormat="1" ht="15.75" customHeight="1">
      <c r="A25" s="259"/>
      <c r="B25" s="559" t="s">
        <v>398</v>
      </c>
      <c r="C25" s="637"/>
      <c r="D25" s="637"/>
      <c r="E25" s="637"/>
      <c r="F25" s="637"/>
      <c r="G25" s="637"/>
      <c r="H25" s="637"/>
      <c r="I25" s="637"/>
      <c r="J25" s="637"/>
      <c r="K25" s="637"/>
      <c r="L25" s="507">
        <v>30</v>
      </c>
      <c r="M25" s="641"/>
      <c r="N25" s="558"/>
      <c r="O25" s="507">
        <v>1</v>
      </c>
      <c r="P25" s="558"/>
      <c r="Q25" s="507">
        <v>7</v>
      </c>
      <c r="R25" s="558"/>
      <c r="S25" s="220"/>
      <c r="T25" s="220"/>
      <c r="U25" s="220"/>
      <c r="V25" s="221"/>
      <c r="W25" s="217"/>
      <c r="X25" s="217"/>
      <c r="Y25" s="220"/>
      <c r="Z25" s="222"/>
      <c r="AA25" s="222"/>
      <c r="AB25" s="595">
        <f>((L25/60*O25*Q25)+(W25/60)+(AA25/4.33/60))</f>
        <v>3.5</v>
      </c>
      <c r="AC25" s="595"/>
      <c r="AD25" s="507">
        <v>2</v>
      </c>
      <c r="AE25" s="558"/>
      <c r="AF25" s="510">
        <f>IF(AD25&lt;1,((L25/60*O25*Q25)+(W25/60)+(AA25/4.33/60)),((L25/60*O25*Q25)+(W25/60)+(AA25/4.33/60))/AD25)</f>
        <v>1.75</v>
      </c>
      <c r="AG25" s="511"/>
      <c r="AH25" s="83"/>
    </row>
    <row r="26" spans="1:34" s="82" customFormat="1" ht="15.75" customHeight="1">
      <c r="A26" s="259"/>
      <c r="B26" s="559" t="s">
        <v>400</v>
      </c>
      <c r="C26" s="637"/>
      <c r="D26" s="637"/>
      <c r="E26" s="637"/>
      <c r="F26" s="637"/>
      <c r="G26" s="637"/>
      <c r="H26" s="637"/>
      <c r="I26" s="637"/>
      <c r="J26" s="637"/>
      <c r="K26" s="637"/>
      <c r="L26" s="507">
        <v>3</v>
      </c>
      <c r="M26" s="641"/>
      <c r="N26" s="558"/>
      <c r="O26" s="507">
        <v>1</v>
      </c>
      <c r="P26" s="558"/>
      <c r="Q26" s="507">
        <v>7</v>
      </c>
      <c r="R26" s="558"/>
      <c r="S26" s="220"/>
      <c r="T26" s="220"/>
      <c r="U26" s="220"/>
      <c r="V26" s="221"/>
      <c r="W26" s="217"/>
      <c r="X26" s="217"/>
      <c r="Y26" s="220"/>
      <c r="Z26" s="222"/>
      <c r="AA26" s="222"/>
      <c r="AB26" s="595">
        <f>((L26/60*O26*Q26)+(W26/60)+(AA26/4.33/60))</f>
        <v>0.35000000000000003</v>
      </c>
      <c r="AC26" s="595"/>
      <c r="AD26" s="507"/>
      <c r="AE26" s="558"/>
      <c r="AF26" s="510">
        <f>IF(AD26&lt;1,((L26/60*O26*Q26)+(W26/60)+(AA26/4.33/60)),((L26/60*O26*Q26)+(W26/60)+(AA26/4.33/60))/AD26)</f>
        <v>0.35000000000000003</v>
      </c>
      <c r="AG26" s="511"/>
      <c r="AH26" s="83"/>
    </row>
    <row r="27" spans="1:34" s="82" customFormat="1" ht="15.75" customHeight="1">
      <c r="A27" s="208"/>
      <c r="B27" s="559" t="s">
        <v>401</v>
      </c>
      <c r="C27" s="637"/>
      <c r="D27" s="637"/>
      <c r="E27" s="637"/>
      <c r="F27" s="637"/>
      <c r="G27" s="637"/>
      <c r="H27" s="637"/>
      <c r="I27" s="637"/>
      <c r="J27" s="637"/>
      <c r="K27" s="637"/>
      <c r="L27" s="564">
        <v>1</v>
      </c>
      <c r="M27" s="565"/>
      <c r="N27" s="565"/>
      <c r="O27" s="564">
        <v>3</v>
      </c>
      <c r="P27" s="565"/>
      <c r="Q27" s="564">
        <v>7</v>
      </c>
      <c r="R27" s="565"/>
      <c r="S27" s="220"/>
      <c r="T27" s="220"/>
      <c r="U27" s="220"/>
      <c r="V27" s="221"/>
      <c r="W27" s="217"/>
      <c r="X27" s="217"/>
      <c r="Y27" s="220"/>
      <c r="Z27" s="222"/>
      <c r="AA27" s="222"/>
      <c r="AB27" s="595">
        <f>((L27/60*O27*Q27)+(W27/60)+(AA27/4.33/60))</f>
        <v>0.35000000000000003</v>
      </c>
      <c r="AC27" s="595"/>
      <c r="AD27" s="642"/>
      <c r="AE27" s="642"/>
      <c r="AF27" s="510">
        <f>IF(AD27&lt;1,((L27/60*O27*Q27)+(W27/60)+(AA27/4.33/60)),((L27/60*O27*Q27)+(W27/60)+(AA27/4.33/60))/AD27)</f>
        <v>0.35000000000000003</v>
      </c>
      <c r="AG27" s="511"/>
      <c r="AH27" s="83"/>
    </row>
    <row r="28" spans="1:36" ht="27" customHeight="1">
      <c r="A28" s="197" t="s">
        <v>373</v>
      </c>
      <c r="B28" s="486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8"/>
      <c r="AI28" s="67"/>
      <c r="AJ28" s="67"/>
    </row>
    <row r="29" spans="1:34" s="232" customFormat="1" ht="36" customHeight="1">
      <c r="A29" s="256" t="s">
        <v>11</v>
      </c>
      <c r="B29" s="472" t="s">
        <v>100</v>
      </c>
      <c r="C29" s="473"/>
      <c r="D29" s="473"/>
      <c r="E29" s="473"/>
      <c r="F29" s="473"/>
      <c r="G29" s="473"/>
      <c r="H29" s="473"/>
      <c r="I29" s="473"/>
      <c r="J29" s="473"/>
      <c r="K29" s="474"/>
      <c r="L29" s="475" t="s">
        <v>325</v>
      </c>
      <c r="M29" s="476"/>
      <c r="N29" s="477"/>
      <c r="O29" s="475" t="s">
        <v>326</v>
      </c>
      <c r="P29" s="494"/>
      <c r="Q29" s="475" t="s">
        <v>327</v>
      </c>
      <c r="R29" s="494"/>
      <c r="S29" s="228"/>
      <c r="T29" s="228"/>
      <c r="U29" s="228"/>
      <c r="V29" s="229"/>
      <c r="W29" s="560" t="s">
        <v>328</v>
      </c>
      <c r="X29" s="563"/>
      <c r="Y29" s="228"/>
      <c r="Z29" s="231"/>
      <c r="AA29" s="230" t="s">
        <v>333</v>
      </c>
      <c r="AB29" s="491" t="s">
        <v>318</v>
      </c>
      <c r="AC29" s="491"/>
      <c r="AD29" s="475" t="s">
        <v>324</v>
      </c>
      <c r="AE29" s="494"/>
      <c r="AF29" s="489" t="s">
        <v>431</v>
      </c>
      <c r="AG29" s="490"/>
      <c r="AH29" s="237">
        <f>SUM(AF30:AF32)</f>
        <v>1.1666666666666665</v>
      </c>
    </row>
    <row r="30" spans="1:34" s="82" customFormat="1" ht="15.75" customHeight="1">
      <c r="A30" s="258">
        <f>'Assmt Front'!E68</f>
        <v>4</v>
      </c>
      <c r="B30" s="540" t="s">
        <v>396</v>
      </c>
      <c r="C30" s="541"/>
      <c r="D30" s="541"/>
      <c r="E30" s="541"/>
      <c r="F30" s="541"/>
      <c r="G30" s="541"/>
      <c r="H30" s="541"/>
      <c r="I30" s="541"/>
      <c r="J30" s="541"/>
      <c r="K30" s="542"/>
      <c r="L30" s="507">
        <v>5</v>
      </c>
      <c r="M30" s="508"/>
      <c r="N30" s="509"/>
      <c r="O30" s="507">
        <v>1</v>
      </c>
      <c r="P30" s="509"/>
      <c r="Q30" s="507">
        <v>7</v>
      </c>
      <c r="R30" s="509"/>
      <c r="S30" s="215"/>
      <c r="T30" s="215"/>
      <c r="U30" s="215"/>
      <c r="V30" s="216"/>
      <c r="W30" s="638"/>
      <c r="X30" s="639"/>
      <c r="Y30" s="218"/>
      <c r="Z30" s="219"/>
      <c r="AA30" s="236"/>
      <c r="AB30" s="595">
        <f>((L30/60*O30*Q30)+(W30/60)+(AA30/4.33/60))</f>
        <v>0.5833333333333333</v>
      </c>
      <c r="AC30" s="595"/>
      <c r="AD30" s="507">
        <v>2</v>
      </c>
      <c r="AE30" s="509"/>
      <c r="AF30" s="510">
        <f>IF(AD30&lt;1,((L30/60*O30*Q30)+(W30/60)+(AA30/4.33/60)),((L30/60*O30*Q30)+(W30/60)+(AA30/4.33/60))/AD30)</f>
        <v>0.29166666666666663</v>
      </c>
      <c r="AG30" s="511"/>
      <c r="AH30" s="239">
        <f>SUM(AB30:AB32)</f>
        <v>2.333333333333333</v>
      </c>
    </row>
    <row r="31" spans="1:34" s="82" customFormat="1" ht="15.75" customHeight="1">
      <c r="A31" s="259"/>
      <c r="B31" s="559" t="s">
        <v>397</v>
      </c>
      <c r="C31" s="637"/>
      <c r="D31" s="637"/>
      <c r="E31" s="637"/>
      <c r="F31" s="637"/>
      <c r="G31" s="637"/>
      <c r="H31" s="637"/>
      <c r="I31" s="637"/>
      <c r="J31" s="637"/>
      <c r="K31" s="637"/>
      <c r="L31" s="564">
        <v>5</v>
      </c>
      <c r="M31" s="565"/>
      <c r="N31" s="565"/>
      <c r="O31" s="564">
        <v>1</v>
      </c>
      <c r="P31" s="565"/>
      <c r="Q31" s="564">
        <v>7</v>
      </c>
      <c r="R31" s="565"/>
      <c r="S31" s="220"/>
      <c r="T31" s="220"/>
      <c r="U31" s="220"/>
      <c r="V31" s="221"/>
      <c r="W31" s="217"/>
      <c r="X31" s="217"/>
      <c r="Y31" s="220"/>
      <c r="Z31" s="222"/>
      <c r="AA31" s="222"/>
      <c r="AB31" s="595">
        <f>((L31/60*O31*Q31)+(W31/60)+(AA31/4.33/60))</f>
        <v>0.5833333333333333</v>
      </c>
      <c r="AC31" s="595"/>
      <c r="AD31" s="564">
        <v>2</v>
      </c>
      <c r="AE31" s="565"/>
      <c r="AF31" s="640">
        <f>IF(AD31&lt;1,((L31/60*O31*Q31)+(W31/60)+(AA31/4.33/60)),((L31/60*O31*Q31)+(W31/60)+(AA31/4.33/60))/AD31)</f>
        <v>0.29166666666666663</v>
      </c>
      <c r="AG31" s="595"/>
      <c r="AH31" s="83"/>
    </row>
    <row r="32" spans="1:34" s="82" customFormat="1" ht="15.75" customHeight="1">
      <c r="A32" s="208"/>
      <c r="B32" s="559" t="s">
        <v>398</v>
      </c>
      <c r="C32" s="637"/>
      <c r="D32" s="637"/>
      <c r="E32" s="637"/>
      <c r="F32" s="637"/>
      <c r="G32" s="637"/>
      <c r="H32" s="637"/>
      <c r="I32" s="637"/>
      <c r="J32" s="637"/>
      <c r="K32" s="637"/>
      <c r="L32" s="564">
        <v>10</v>
      </c>
      <c r="M32" s="565"/>
      <c r="N32" s="565"/>
      <c r="O32" s="564">
        <v>1</v>
      </c>
      <c r="P32" s="565"/>
      <c r="Q32" s="564">
        <v>7</v>
      </c>
      <c r="R32" s="565"/>
      <c r="S32" s="220"/>
      <c r="T32" s="220"/>
      <c r="U32" s="220"/>
      <c r="V32" s="221"/>
      <c r="W32" s="217"/>
      <c r="X32" s="217"/>
      <c r="Y32" s="220"/>
      <c r="Z32" s="222"/>
      <c r="AA32" s="222"/>
      <c r="AB32" s="595">
        <f>((L32/60*O32*Q32)+(W32/60)+(AA32/4.33/60))</f>
        <v>1.1666666666666665</v>
      </c>
      <c r="AC32" s="595"/>
      <c r="AD32" s="564">
        <v>2</v>
      </c>
      <c r="AE32" s="565"/>
      <c r="AF32" s="640">
        <f>IF(AD32&lt;1,((L32/60*O32*Q32)+(W32/60)+(AA32/4.33/60)),((L32/60*O32*Q32)+(W32/60)+(AA32/4.33/60))/AD32)</f>
        <v>0.5833333333333333</v>
      </c>
      <c r="AG32" s="595"/>
      <c r="AH32" s="83"/>
    </row>
    <row r="33" spans="1:36" ht="27" customHeight="1">
      <c r="A33" s="197" t="s">
        <v>373</v>
      </c>
      <c r="B33" s="486"/>
      <c r="C33" s="487"/>
      <c r="D33" s="487"/>
      <c r="E33" s="487"/>
      <c r="F33" s="487"/>
      <c r="G33" s="487"/>
      <c r="H33" s="487"/>
      <c r="I33" s="487"/>
      <c r="J33" s="487"/>
      <c r="K33" s="487"/>
      <c r="L33" s="487"/>
      <c r="M33" s="487"/>
      <c r="N33" s="487"/>
      <c r="O33" s="487"/>
      <c r="P33" s="487"/>
      <c r="Q33" s="487"/>
      <c r="R33" s="487"/>
      <c r="S33" s="487"/>
      <c r="T33" s="487"/>
      <c r="U33" s="487"/>
      <c r="V33" s="487"/>
      <c r="W33" s="487"/>
      <c r="X33" s="487"/>
      <c r="Y33" s="487"/>
      <c r="Z33" s="487"/>
      <c r="AA33" s="487"/>
      <c r="AB33" s="487"/>
      <c r="AC33" s="487"/>
      <c r="AD33" s="487"/>
      <c r="AE33" s="487"/>
      <c r="AF33" s="487"/>
      <c r="AG33" s="488"/>
      <c r="AI33" s="67"/>
      <c r="AJ33" s="67"/>
    </row>
    <row r="34" spans="1:34" s="232" customFormat="1" ht="36" customHeight="1">
      <c r="A34" s="256" t="s">
        <v>12</v>
      </c>
      <c r="B34" s="472" t="s">
        <v>392</v>
      </c>
      <c r="C34" s="473"/>
      <c r="D34" s="473"/>
      <c r="E34" s="473"/>
      <c r="F34" s="473"/>
      <c r="G34" s="473"/>
      <c r="H34" s="473"/>
      <c r="I34" s="473"/>
      <c r="J34" s="473"/>
      <c r="K34" s="474"/>
      <c r="L34" s="560" t="s">
        <v>325</v>
      </c>
      <c r="M34" s="561"/>
      <c r="N34" s="562"/>
      <c r="O34" s="560" t="s">
        <v>326</v>
      </c>
      <c r="P34" s="563"/>
      <c r="Q34" s="560" t="s">
        <v>327</v>
      </c>
      <c r="R34" s="563"/>
      <c r="S34" s="228"/>
      <c r="T34" s="228"/>
      <c r="U34" s="228"/>
      <c r="V34" s="229"/>
      <c r="W34" s="475" t="s">
        <v>328</v>
      </c>
      <c r="X34" s="494"/>
      <c r="Y34" s="228"/>
      <c r="Z34" s="231"/>
      <c r="AA34" s="231" t="s">
        <v>333</v>
      </c>
      <c r="AB34" s="491" t="s">
        <v>318</v>
      </c>
      <c r="AC34" s="491"/>
      <c r="AD34" s="475" t="s">
        <v>324</v>
      </c>
      <c r="AE34" s="494"/>
      <c r="AF34" s="489" t="s">
        <v>431</v>
      </c>
      <c r="AG34" s="490"/>
      <c r="AH34" s="237">
        <f>SUM(AF35:AF36)</f>
        <v>0.75</v>
      </c>
    </row>
    <row r="35" spans="1:34" s="82" customFormat="1" ht="15.75" customHeight="1">
      <c r="A35" s="258">
        <f>'Assmt Front'!C68</f>
        <v>5</v>
      </c>
      <c r="B35" s="540" t="s">
        <v>394</v>
      </c>
      <c r="C35" s="541"/>
      <c r="D35" s="541"/>
      <c r="E35" s="541"/>
      <c r="F35" s="541"/>
      <c r="G35" s="541"/>
      <c r="H35" s="541"/>
      <c r="I35" s="541"/>
      <c r="J35" s="541"/>
      <c r="K35" s="542"/>
      <c r="L35" s="211"/>
      <c r="M35" s="213"/>
      <c r="N35" s="212"/>
      <c r="O35" s="211"/>
      <c r="P35" s="214"/>
      <c r="Q35" s="211"/>
      <c r="R35" s="214"/>
      <c r="S35" s="203"/>
      <c r="T35" s="203"/>
      <c r="U35" s="203"/>
      <c r="V35" s="204"/>
      <c r="W35" s="507">
        <v>60</v>
      </c>
      <c r="X35" s="508"/>
      <c r="Y35" s="205"/>
      <c r="Z35" s="206"/>
      <c r="AA35" s="206"/>
      <c r="AB35" s="595">
        <f>((L35/60*O35*Q35)+(W35/60)+(AA35/4.33/60))</f>
        <v>1</v>
      </c>
      <c r="AC35" s="595"/>
      <c r="AD35" s="507">
        <v>2</v>
      </c>
      <c r="AE35" s="509"/>
      <c r="AF35" s="510">
        <f>IF(AD35&lt;1,((L35/60*O35*Q35)+(W35/60)+(AA35/4.33/60)),((L35/60*O35*Q35)+(W35/60)+(AA35/4.33/60))/AD35)</f>
        <v>0.5</v>
      </c>
      <c r="AG35" s="511"/>
      <c r="AH35" s="239">
        <f>SUM(AB35:AB36)</f>
        <v>1.5</v>
      </c>
    </row>
    <row r="36" spans="1:34" s="82" customFormat="1" ht="15.75" customHeight="1">
      <c r="A36" s="208"/>
      <c r="B36" s="540" t="s">
        <v>393</v>
      </c>
      <c r="C36" s="541"/>
      <c r="D36" s="541"/>
      <c r="E36" s="541"/>
      <c r="F36" s="541"/>
      <c r="G36" s="541"/>
      <c r="H36" s="541"/>
      <c r="I36" s="541"/>
      <c r="J36" s="541"/>
      <c r="K36" s="542"/>
      <c r="L36" s="543"/>
      <c r="M36" s="544"/>
      <c r="N36" s="545"/>
      <c r="O36" s="543"/>
      <c r="P36" s="545"/>
      <c r="Q36" s="543"/>
      <c r="R36" s="545"/>
      <c r="S36" s="203"/>
      <c r="T36" s="203"/>
      <c r="U36" s="203"/>
      <c r="V36" s="204"/>
      <c r="W36" s="507">
        <v>30</v>
      </c>
      <c r="X36" s="508"/>
      <c r="Y36" s="205"/>
      <c r="Z36" s="206"/>
      <c r="AA36" s="206"/>
      <c r="AB36" s="595">
        <f>((L36/60*O36*Q36)+(W36/60)+(AA36/4.33/60))</f>
        <v>0.5</v>
      </c>
      <c r="AC36" s="595"/>
      <c r="AD36" s="507">
        <v>2</v>
      </c>
      <c r="AE36" s="509"/>
      <c r="AF36" s="510">
        <f>IF(AD36&lt;1,((L36/60*O36*Q36)+(W36/60)+(AA36/4.33/60)),((L36/60*O36*Q36)+(W36/60)+(AA36/4.33/60))/AD36)</f>
        <v>0.25</v>
      </c>
      <c r="AG36" s="511"/>
      <c r="AH36" s="83"/>
    </row>
    <row r="37" spans="1:36" ht="27" customHeight="1">
      <c r="A37" s="197" t="s">
        <v>373</v>
      </c>
      <c r="B37" s="486"/>
      <c r="C37" s="487"/>
      <c r="D37" s="487"/>
      <c r="E37" s="487"/>
      <c r="F37" s="487"/>
      <c r="G37" s="487"/>
      <c r="H37" s="487"/>
      <c r="I37" s="487"/>
      <c r="J37" s="487"/>
      <c r="K37" s="487"/>
      <c r="L37" s="487"/>
      <c r="M37" s="487"/>
      <c r="N37" s="487"/>
      <c r="O37" s="487"/>
      <c r="P37" s="487"/>
      <c r="Q37" s="487"/>
      <c r="R37" s="487"/>
      <c r="S37" s="487"/>
      <c r="T37" s="487"/>
      <c r="U37" s="487"/>
      <c r="V37" s="487"/>
      <c r="W37" s="487"/>
      <c r="X37" s="487"/>
      <c r="Y37" s="487"/>
      <c r="Z37" s="487"/>
      <c r="AA37" s="487"/>
      <c r="AB37" s="487"/>
      <c r="AC37" s="487"/>
      <c r="AD37" s="487"/>
      <c r="AE37" s="487"/>
      <c r="AF37" s="487"/>
      <c r="AG37" s="488"/>
      <c r="AI37" s="67"/>
      <c r="AJ37" s="67"/>
    </row>
    <row r="38" spans="1:34" s="232" customFormat="1" ht="36" customHeight="1">
      <c r="A38" s="256" t="s">
        <v>13</v>
      </c>
      <c r="B38" s="472" t="s">
        <v>391</v>
      </c>
      <c r="C38" s="473"/>
      <c r="D38" s="473"/>
      <c r="E38" s="473"/>
      <c r="F38" s="473"/>
      <c r="G38" s="473"/>
      <c r="H38" s="473"/>
      <c r="I38" s="473"/>
      <c r="J38" s="473"/>
      <c r="K38" s="474"/>
      <c r="L38" s="560" t="s">
        <v>325</v>
      </c>
      <c r="M38" s="561"/>
      <c r="N38" s="562"/>
      <c r="O38" s="560" t="s">
        <v>326</v>
      </c>
      <c r="P38" s="563"/>
      <c r="Q38" s="560" t="s">
        <v>327</v>
      </c>
      <c r="R38" s="563"/>
      <c r="S38" s="228"/>
      <c r="T38" s="228"/>
      <c r="U38" s="228"/>
      <c r="V38" s="229"/>
      <c r="W38" s="475" t="s">
        <v>328</v>
      </c>
      <c r="X38" s="494"/>
      <c r="Y38" s="228"/>
      <c r="Z38" s="231"/>
      <c r="AA38" s="231" t="s">
        <v>333</v>
      </c>
      <c r="AB38" s="491" t="s">
        <v>318</v>
      </c>
      <c r="AC38" s="491"/>
      <c r="AD38" s="475" t="s">
        <v>324</v>
      </c>
      <c r="AE38" s="494"/>
      <c r="AF38" s="489" t="s">
        <v>431</v>
      </c>
      <c r="AG38" s="490"/>
      <c r="AH38" s="237">
        <f>SUM(AF39:AF39)</f>
        <v>0.5</v>
      </c>
    </row>
    <row r="39" spans="1:34" s="82" customFormat="1" ht="15.75" customHeight="1">
      <c r="A39" s="210">
        <f>'Assmt Front'!D68</f>
        <v>5</v>
      </c>
      <c r="B39" s="540" t="s">
        <v>395</v>
      </c>
      <c r="C39" s="541"/>
      <c r="D39" s="541"/>
      <c r="E39" s="541"/>
      <c r="F39" s="541"/>
      <c r="G39" s="541"/>
      <c r="H39" s="541"/>
      <c r="I39" s="541"/>
      <c r="J39" s="541"/>
      <c r="K39" s="542"/>
      <c r="L39" s="543"/>
      <c r="M39" s="544"/>
      <c r="N39" s="545"/>
      <c r="O39" s="543"/>
      <c r="P39" s="545"/>
      <c r="Q39" s="543"/>
      <c r="R39" s="545"/>
      <c r="S39" s="203"/>
      <c r="T39" s="203"/>
      <c r="U39" s="203"/>
      <c r="V39" s="204"/>
      <c r="W39" s="507">
        <v>60</v>
      </c>
      <c r="X39" s="508"/>
      <c r="Y39" s="218"/>
      <c r="Z39" s="219"/>
      <c r="AA39" s="219"/>
      <c r="AB39" s="492">
        <f>((L39/60*O39*Q39)+(W39/60)+(AA39/4.33/60))</f>
        <v>1</v>
      </c>
      <c r="AC39" s="493"/>
      <c r="AD39" s="507">
        <v>2</v>
      </c>
      <c r="AE39" s="509"/>
      <c r="AF39" s="510">
        <f>IF(AD39&lt;1,((L39/60*O39*Q39)+(W39/60)+(AA39/4.33/60)),((L39/60*O39*Q39)+(W39/60)+(AA39/4.33/60))/AD39)</f>
        <v>0.5</v>
      </c>
      <c r="AG39" s="511"/>
      <c r="AH39" s="83"/>
    </row>
    <row r="40" spans="1:36" ht="27" customHeight="1">
      <c r="A40" s="197" t="s">
        <v>373</v>
      </c>
      <c r="B40" s="486"/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8"/>
      <c r="AI40" s="67"/>
      <c r="AJ40" s="67"/>
    </row>
    <row r="41" spans="1:34" s="232" customFormat="1" ht="36" customHeight="1">
      <c r="A41" s="256" t="s">
        <v>14</v>
      </c>
      <c r="B41" s="472" t="s">
        <v>389</v>
      </c>
      <c r="C41" s="473"/>
      <c r="D41" s="473"/>
      <c r="E41" s="473"/>
      <c r="F41" s="473"/>
      <c r="G41" s="473"/>
      <c r="H41" s="473"/>
      <c r="I41" s="473"/>
      <c r="J41" s="473"/>
      <c r="K41" s="474"/>
      <c r="L41" s="560" t="s">
        <v>325</v>
      </c>
      <c r="M41" s="561"/>
      <c r="N41" s="562"/>
      <c r="O41" s="560" t="s">
        <v>326</v>
      </c>
      <c r="P41" s="563"/>
      <c r="Q41" s="560" t="s">
        <v>327</v>
      </c>
      <c r="R41" s="563"/>
      <c r="S41" s="228"/>
      <c r="T41" s="228"/>
      <c r="U41" s="228"/>
      <c r="V41" s="229"/>
      <c r="W41" s="475" t="s">
        <v>328</v>
      </c>
      <c r="X41" s="494"/>
      <c r="Y41" s="228"/>
      <c r="Z41" s="231"/>
      <c r="AA41" s="231" t="s">
        <v>333</v>
      </c>
      <c r="AB41" s="491" t="s">
        <v>432</v>
      </c>
      <c r="AC41" s="491"/>
      <c r="AD41" s="475" t="s">
        <v>324</v>
      </c>
      <c r="AE41" s="494"/>
      <c r="AF41" s="489" t="s">
        <v>431</v>
      </c>
      <c r="AG41" s="490"/>
      <c r="AH41" s="237">
        <f>SUM(AF42:AF42)</f>
        <v>0.25</v>
      </c>
    </row>
    <row r="42" spans="1:34" s="82" customFormat="1" ht="15.75" customHeight="1">
      <c r="A42" s="210">
        <f>'Assmt Front'!D68</f>
        <v>5</v>
      </c>
      <c r="B42" s="540" t="s">
        <v>390</v>
      </c>
      <c r="C42" s="541"/>
      <c r="D42" s="541"/>
      <c r="E42" s="541"/>
      <c r="F42" s="541"/>
      <c r="G42" s="541"/>
      <c r="H42" s="541"/>
      <c r="I42" s="541"/>
      <c r="J42" s="541"/>
      <c r="K42" s="542"/>
      <c r="L42" s="543"/>
      <c r="M42" s="544"/>
      <c r="N42" s="545"/>
      <c r="O42" s="543"/>
      <c r="P42" s="545"/>
      <c r="Q42" s="543"/>
      <c r="R42" s="545"/>
      <c r="S42" s="203"/>
      <c r="T42" s="203"/>
      <c r="U42" s="203"/>
      <c r="V42" s="204"/>
      <c r="W42" s="507">
        <v>30</v>
      </c>
      <c r="X42" s="508"/>
      <c r="Y42" s="218"/>
      <c r="Z42" s="219"/>
      <c r="AA42" s="219"/>
      <c r="AB42" s="492">
        <f>((L42/60*O42*Q42)+(W42/60)+(AA42/4.33/60))</f>
        <v>0.5</v>
      </c>
      <c r="AC42" s="493"/>
      <c r="AD42" s="507">
        <v>2</v>
      </c>
      <c r="AE42" s="509"/>
      <c r="AF42" s="510">
        <f>IF(AD42&lt;1,((L42/60*O42*Q42)+(W42/60)+(AA42/4.33/60)),((L42/60*O42*Q42)+(W42/60)+(AA42/4.33/60))/AD42)</f>
        <v>0.25</v>
      </c>
      <c r="AG42" s="511"/>
      <c r="AH42" s="83"/>
    </row>
    <row r="43" spans="1:36" ht="27" customHeight="1">
      <c r="A43" s="197" t="s">
        <v>373</v>
      </c>
      <c r="B43" s="486"/>
      <c r="C43" s="487"/>
      <c r="D43" s="487"/>
      <c r="E43" s="487"/>
      <c r="F43" s="487"/>
      <c r="G43" s="487"/>
      <c r="H43" s="487"/>
      <c r="I43" s="487"/>
      <c r="J43" s="487"/>
      <c r="K43" s="487"/>
      <c r="L43" s="487"/>
      <c r="M43" s="487"/>
      <c r="N43" s="487"/>
      <c r="O43" s="487"/>
      <c r="P43" s="487"/>
      <c r="Q43" s="487"/>
      <c r="R43" s="487"/>
      <c r="S43" s="487"/>
      <c r="T43" s="487"/>
      <c r="U43" s="487"/>
      <c r="V43" s="487"/>
      <c r="W43" s="487"/>
      <c r="X43" s="487"/>
      <c r="Y43" s="487"/>
      <c r="Z43" s="487"/>
      <c r="AA43" s="487"/>
      <c r="AB43" s="487"/>
      <c r="AC43" s="487"/>
      <c r="AD43" s="487"/>
      <c r="AE43" s="487"/>
      <c r="AF43" s="487"/>
      <c r="AG43" s="488"/>
      <c r="AI43" s="67"/>
      <c r="AJ43" s="67"/>
    </row>
    <row r="44" spans="1:34" s="232" customFormat="1" ht="36" customHeight="1">
      <c r="A44" s="256" t="s">
        <v>15</v>
      </c>
      <c r="B44" s="472" t="s">
        <v>388</v>
      </c>
      <c r="C44" s="473"/>
      <c r="D44" s="473"/>
      <c r="E44" s="473"/>
      <c r="F44" s="473"/>
      <c r="G44" s="473"/>
      <c r="H44" s="473"/>
      <c r="I44" s="473"/>
      <c r="J44" s="473"/>
      <c r="K44" s="474"/>
      <c r="L44" s="475" t="s">
        <v>325</v>
      </c>
      <c r="M44" s="476"/>
      <c r="N44" s="477"/>
      <c r="O44" s="475" t="s">
        <v>326</v>
      </c>
      <c r="P44" s="494"/>
      <c r="Q44" s="475" t="s">
        <v>327</v>
      </c>
      <c r="R44" s="494"/>
      <c r="S44" s="228"/>
      <c r="T44" s="228"/>
      <c r="U44" s="228"/>
      <c r="V44" s="229"/>
      <c r="W44" s="475" t="s">
        <v>328</v>
      </c>
      <c r="X44" s="494"/>
      <c r="Y44" s="228"/>
      <c r="Z44" s="231"/>
      <c r="AA44" s="228" t="s">
        <v>333</v>
      </c>
      <c r="AB44" s="491" t="s">
        <v>318</v>
      </c>
      <c r="AC44" s="491"/>
      <c r="AD44" s="475" t="s">
        <v>324</v>
      </c>
      <c r="AE44" s="494"/>
      <c r="AF44" s="489" t="s">
        <v>7</v>
      </c>
      <c r="AG44" s="490"/>
      <c r="AH44" s="237">
        <f>SUM(AF45:AF45)</f>
        <v>0</v>
      </c>
    </row>
    <row r="45" spans="1:34" s="82" customFormat="1" ht="15.75" customHeight="1">
      <c r="A45" s="260"/>
      <c r="B45" s="540" t="s">
        <v>388</v>
      </c>
      <c r="C45" s="541"/>
      <c r="D45" s="541"/>
      <c r="E45" s="541"/>
      <c r="F45" s="541"/>
      <c r="G45" s="541"/>
      <c r="H45" s="541"/>
      <c r="I45" s="541"/>
      <c r="J45" s="541"/>
      <c r="K45" s="542"/>
      <c r="L45" s="507"/>
      <c r="M45" s="508"/>
      <c r="N45" s="509"/>
      <c r="O45" s="507"/>
      <c r="P45" s="509"/>
      <c r="Q45" s="507"/>
      <c r="R45" s="509"/>
      <c r="S45" s="215"/>
      <c r="T45" s="215"/>
      <c r="U45" s="215"/>
      <c r="V45" s="216"/>
      <c r="W45" s="507"/>
      <c r="X45" s="508"/>
      <c r="Y45" s="218"/>
      <c r="Z45" s="219"/>
      <c r="AA45" s="234"/>
      <c r="AB45" s="492">
        <f>((L45/60*O45*Q45)+(W45/60)+(AA45/4.33/60))</f>
        <v>0</v>
      </c>
      <c r="AC45" s="493"/>
      <c r="AD45" s="507"/>
      <c r="AE45" s="509"/>
      <c r="AF45" s="510">
        <f>IF(AD45&lt;1,((L45/60*O45*Q45)+(W45/60)+(AA45/4.33/60)),((L45/60*O45*Q45)+(W45/60)+(AA45/4.33/60))/AD45)</f>
        <v>0</v>
      </c>
      <c r="AG45" s="511"/>
      <c r="AH45" s="83"/>
    </row>
    <row r="46" spans="1:36" ht="27" customHeight="1">
      <c r="A46" s="197" t="s">
        <v>373</v>
      </c>
      <c r="B46" s="486"/>
      <c r="C46" s="487"/>
      <c r="D46" s="487"/>
      <c r="E46" s="487"/>
      <c r="F46" s="487"/>
      <c r="G46" s="487"/>
      <c r="H46" s="487"/>
      <c r="I46" s="487"/>
      <c r="J46" s="487"/>
      <c r="K46" s="487"/>
      <c r="L46" s="487"/>
      <c r="M46" s="487"/>
      <c r="N46" s="487"/>
      <c r="O46" s="487"/>
      <c r="P46" s="487"/>
      <c r="Q46" s="487"/>
      <c r="R46" s="487"/>
      <c r="S46" s="487"/>
      <c r="T46" s="487"/>
      <c r="U46" s="487"/>
      <c r="V46" s="487"/>
      <c r="W46" s="487"/>
      <c r="X46" s="487"/>
      <c r="Y46" s="487"/>
      <c r="Z46" s="487"/>
      <c r="AA46" s="487"/>
      <c r="AB46" s="487"/>
      <c r="AC46" s="487"/>
      <c r="AD46" s="487"/>
      <c r="AE46" s="487"/>
      <c r="AF46" s="487"/>
      <c r="AG46" s="488"/>
      <c r="AI46" s="67"/>
      <c r="AJ46" s="67"/>
    </row>
    <row r="47" spans="1:34" s="232" customFormat="1" ht="36" customHeight="1">
      <c r="A47" s="256" t="s">
        <v>16</v>
      </c>
      <c r="B47" s="472" t="s">
        <v>91</v>
      </c>
      <c r="C47" s="473"/>
      <c r="D47" s="473"/>
      <c r="E47" s="473"/>
      <c r="F47" s="473"/>
      <c r="G47" s="473"/>
      <c r="H47" s="473"/>
      <c r="I47" s="473"/>
      <c r="J47" s="473"/>
      <c r="K47" s="474"/>
      <c r="L47" s="475" t="s">
        <v>325</v>
      </c>
      <c r="M47" s="476"/>
      <c r="N47" s="477"/>
      <c r="O47" s="475" t="s">
        <v>326</v>
      </c>
      <c r="P47" s="494"/>
      <c r="Q47" s="475" t="s">
        <v>327</v>
      </c>
      <c r="R47" s="494"/>
      <c r="S47" s="228"/>
      <c r="T47" s="228"/>
      <c r="U47" s="228"/>
      <c r="V47" s="229"/>
      <c r="W47" s="475" t="s">
        <v>328</v>
      </c>
      <c r="X47" s="494"/>
      <c r="Y47" s="228"/>
      <c r="Z47" s="231"/>
      <c r="AA47" s="228" t="s">
        <v>333</v>
      </c>
      <c r="AB47" s="475" t="s">
        <v>324</v>
      </c>
      <c r="AC47" s="494"/>
      <c r="AD47" s="489" t="s">
        <v>7</v>
      </c>
      <c r="AE47" s="490"/>
      <c r="AF47" s="505">
        <f>SUM(AD48:AD51)</f>
        <v>0</v>
      </c>
      <c r="AG47" s="477"/>
      <c r="AH47" s="200"/>
    </row>
    <row r="48" spans="1:34" s="82" customFormat="1" ht="15.75" customHeight="1">
      <c r="A48" s="257">
        <f>'Assmt Front'!R68</f>
        <v>1</v>
      </c>
      <c r="B48" s="538" t="s">
        <v>402</v>
      </c>
      <c r="C48" s="538"/>
      <c r="D48" s="538"/>
      <c r="E48" s="538"/>
      <c r="F48" s="538"/>
      <c r="G48" s="538"/>
      <c r="H48" s="538"/>
      <c r="I48" s="538"/>
      <c r="J48" s="538"/>
      <c r="K48" s="538"/>
      <c r="L48" s="507"/>
      <c r="M48" s="508"/>
      <c r="N48" s="509"/>
      <c r="O48" s="507"/>
      <c r="P48" s="509"/>
      <c r="Q48" s="507"/>
      <c r="R48" s="509"/>
      <c r="S48" s="215"/>
      <c r="T48" s="215"/>
      <c r="U48" s="215"/>
      <c r="V48" s="216"/>
      <c r="W48" s="507"/>
      <c r="X48" s="508"/>
      <c r="Y48" s="218"/>
      <c r="Z48" s="219"/>
      <c r="AA48" s="234"/>
      <c r="AB48" s="507"/>
      <c r="AC48" s="509"/>
      <c r="AD48" s="510">
        <f>IF(AB48&lt;1,((L48/60*O48*Q48)+(W48/60)+(AA48/4.33/60)),((L48/60*O48*Q48)+(W48/60)+(AA48/4.33/60))/AB48)</f>
        <v>0</v>
      </c>
      <c r="AE48" s="511"/>
      <c r="AF48" s="209"/>
      <c r="AG48" s="207"/>
      <c r="AH48" s="83"/>
    </row>
    <row r="49" spans="1:34" s="82" customFormat="1" ht="15.75" customHeight="1">
      <c r="A49" s="257"/>
      <c r="B49" s="538" t="s">
        <v>403</v>
      </c>
      <c r="C49" s="538"/>
      <c r="D49" s="538"/>
      <c r="E49" s="538"/>
      <c r="F49" s="538"/>
      <c r="G49" s="538"/>
      <c r="H49" s="538"/>
      <c r="I49" s="538"/>
      <c r="J49" s="538"/>
      <c r="K49" s="538"/>
      <c r="L49" s="507"/>
      <c r="M49" s="641"/>
      <c r="N49" s="558"/>
      <c r="O49" s="507"/>
      <c r="P49" s="558"/>
      <c r="Q49" s="507"/>
      <c r="R49" s="558"/>
      <c r="S49" s="215"/>
      <c r="T49" s="215"/>
      <c r="U49" s="215"/>
      <c r="V49" s="216"/>
      <c r="W49" s="507"/>
      <c r="X49" s="641"/>
      <c r="Y49" s="218"/>
      <c r="Z49" s="219"/>
      <c r="AA49" s="234"/>
      <c r="AB49" s="507"/>
      <c r="AC49" s="558"/>
      <c r="AD49" s="510">
        <f>IF(AB49&lt;1,((L49/60*O49*Q49)+(W49/60)+(AA49/4.33/60)),((L49/60*O49*Q49)+(W49/60)+(AA49/4.33/60))/AB49)</f>
        <v>0</v>
      </c>
      <c r="AE49" s="493"/>
      <c r="AF49" s="209"/>
      <c r="AG49" s="207"/>
      <c r="AH49" s="83"/>
    </row>
    <row r="50" spans="1:34" s="82" customFormat="1" ht="15.75" customHeight="1">
      <c r="A50" s="257"/>
      <c r="B50" s="559"/>
      <c r="C50" s="559"/>
      <c r="D50" s="559"/>
      <c r="E50" s="559"/>
      <c r="F50" s="559"/>
      <c r="G50" s="559"/>
      <c r="H50" s="559"/>
      <c r="I50" s="559"/>
      <c r="J50" s="559"/>
      <c r="K50" s="559"/>
      <c r="L50" s="507"/>
      <c r="M50" s="641"/>
      <c r="N50" s="558"/>
      <c r="O50" s="507"/>
      <c r="P50" s="558"/>
      <c r="Q50" s="507"/>
      <c r="R50" s="558"/>
      <c r="S50" s="215"/>
      <c r="T50" s="215"/>
      <c r="U50" s="215"/>
      <c r="V50" s="216"/>
      <c r="W50" s="507"/>
      <c r="X50" s="641"/>
      <c r="Y50" s="218"/>
      <c r="Z50" s="219"/>
      <c r="AA50" s="234"/>
      <c r="AB50" s="507"/>
      <c r="AC50" s="558"/>
      <c r="AD50" s="510">
        <f>IF(AB50&lt;1,((L50/60*O50*Q50)+(W50/60)+(AA50/4.33/60)),((L50/60*O50*Q50)+(W50/60)+(AA50/4.33/60))/AB50)</f>
        <v>0</v>
      </c>
      <c r="AE50" s="493"/>
      <c r="AF50" s="209"/>
      <c r="AG50" s="207"/>
      <c r="AH50" s="83"/>
    </row>
    <row r="51" spans="1:36" ht="15.75" customHeight="1">
      <c r="A51" s="8"/>
      <c r="B51" s="538"/>
      <c r="C51" s="538"/>
      <c r="D51" s="538"/>
      <c r="E51" s="538"/>
      <c r="F51" s="538"/>
      <c r="G51" s="538"/>
      <c r="H51" s="538"/>
      <c r="I51" s="538"/>
      <c r="J51" s="538"/>
      <c r="K51" s="538"/>
      <c r="L51" s="495"/>
      <c r="M51" s="548"/>
      <c r="N51" s="497"/>
      <c r="O51" s="495"/>
      <c r="P51" s="497"/>
      <c r="Q51" s="495"/>
      <c r="R51" s="497"/>
      <c r="S51" s="155"/>
      <c r="T51" s="155"/>
      <c r="U51" s="155"/>
      <c r="V51" s="156"/>
      <c r="W51" s="495"/>
      <c r="X51" s="526"/>
      <c r="Y51" s="157"/>
      <c r="Z51" s="158"/>
      <c r="AA51" s="155"/>
      <c r="AB51" s="495"/>
      <c r="AC51" s="497"/>
      <c r="AD51" s="503">
        <f>IF(AB51&lt;1,((L51/60*O51*Q51)+(W51/60)+(AA51/4.33/60)),((L51/60*O51*Q51)+(W51/60)+(AA51/4.33/60))/AB51)</f>
        <v>0</v>
      </c>
      <c r="AE51" s="504"/>
      <c r="AF51" s="74"/>
      <c r="AG51" s="74"/>
      <c r="AI51" s="67"/>
      <c r="AJ51" s="67"/>
    </row>
    <row r="52" spans="1:36" ht="27" customHeight="1">
      <c r="A52" s="197" t="s">
        <v>373</v>
      </c>
      <c r="B52" s="486"/>
      <c r="C52" s="487"/>
      <c r="D52" s="487"/>
      <c r="E52" s="487"/>
      <c r="F52" s="487"/>
      <c r="G52" s="487"/>
      <c r="H52" s="487"/>
      <c r="I52" s="487"/>
      <c r="J52" s="487"/>
      <c r="K52" s="487"/>
      <c r="L52" s="487"/>
      <c r="M52" s="487"/>
      <c r="N52" s="487"/>
      <c r="O52" s="487"/>
      <c r="P52" s="487"/>
      <c r="Q52" s="487"/>
      <c r="R52" s="487"/>
      <c r="S52" s="487"/>
      <c r="T52" s="487"/>
      <c r="U52" s="487"/>
      <c r="V52" s="487"/>
      <c r="W52" s="487"/>
      <c r="X52" s="487"/>
      <c r="Y52" s="487"/>
      <c r="Z52" s="487"/>
      <c r="AA52" s="487"/>
      <c r="AB52" s="487"/>
      <c r="AC52" s="487"/>
      <c r="AD52" s="487"/>
      <c r="AE52" s="487"/>
      <c r="AF52" s="487"/>
      <c r="AG52" s="488"/>
      <c r="AI52" s="67"/>
      <c r="AJ52" s="67"/>
    </row>
    <row r="53" spans="1:34" s="232" customFormat="1" ht="36" customHeight="1">
      <c r="A53" s="256" t="s">
        <v>17</v>
      </c>
      <c r="B53" s="585" t="s">
        <v>92</v>
      </c>
      <c r="C53" s="585"/>
      <c r="D53" s="585"/>
      <c r="E53" s="585"/>
      <c r="F53" s="585"/>
      <c r="G53" s="585"/>
      <c r="H53" s="585"/>
      <c r="I53" s="585"/>
      <c r="J53" s="585"/>
      <c r="K53" s="585"/>
      <c r="L53" s="491" t="s">
        <v>325</v>
      </c>
      <c r="M53" s="491"/>
      <c r="N53" s="491"/>
      <c r="O53" s="491" t="s">
        <v>326</v>
      </c>
      <c r="P53" s="491"/>
      <c r="Q53" s="491" t="s">
        <v>327</v>
      </c>
      <c r="R53" s="491"/>
      <c r="S53" s="491"/>
      <c r="T53" s="491"/>
      <c r="U53" s="491"/>
      <c r="V53" s="229"/>
      <c r="W53" s="491" t="s">
        <v>328</v>
      </c>
      <c r="X53" s="491"/>
      <c r="Y53" s="491"/>
      <c r="Z53" s="231"/>
      <c r="AA53" s="228" t="s">
        <v>333</v>
      </c>
      <c r="AB53" s="491" t="s">
        <v>324</v>
      </c>
      <c r="AC53" s="491"/>
      <c r="AD53" s="518" t="s">
        <v>7</v>
      </c>
      <c r="AE53" s="518"/>
      <c r="AF53" s="505">
        <f>SUM(AD54:AD58)</f>
        <v>1.4</v>
      </c>
      <c r="AG53" s="506"/>
      <c r="AH53" s="200"/>
    </row>
    <row r="54" spans="1:36" ht="15.75" customHeight="1">
      <c r="A54" s="198">
        <f>'Assmt Front'!M68</f>
        <v>3</v>
      </c>
      <c r="B54" s="538" t="s">
        <v>404</v>
      </c>
      <c r="C54" s="538"/>
      <c r="D54" s="538"/>
      <c r="E54" s="538"/>
      <c r="F54" s="538"/>
      <c r="G54" s="538"/>
      <c r="H54" s="538"/>
      <c r="I54" s="538"/>
      <c r="J54" s="538"/>
      <c r="K54" s="538"/>
      <c r="L54" s="520">
        <v>2</v>
      </c>
      <c r="M54" s="520"/>
      <c r="N54" s="520"/>
      <c r="O54" s="520">
        <v>5</v>
      </c>
      <c r="P54" s="520"/>
      <c r="Q54" s="520">
        <v>7</v>
      </c>
      <c r="R54" s="520"/>
      <c r="S54" s="520"/>
      <c r="T54" s="520"/>
      <c r="U54" s="520"/>
      <c r="V54" s="153"/>
      <c r="W54" s="495"/>
      <c r="X54" s="548"/>
      <c r="Y54" s="497"/>
      <c r="Z54" s="154"/>
      <c r="AA54" s="151"/>
      <c r="AB54" s="520"/>
      <c r="AC54" s="520"/>
      <c r="AD54" s="519">
        <f>IF(AB54&lt;1,((L54/60*O54*Q54)+(W54/60)+(AA54/4.33/60)),((L54/60*O54*Q54)+(W54/60)+(AA54/4.33/60))/AB54)</f>
        <v>1.1666666666666665</v>
      </c>
      <c r="AE54" s="519"/>
      <c r="AF54" s="74"/>
      <c r="AG54" s="74"/>
      <c r="AI54" s="67"/>
      <c r="AJ54" s="67"/>
    </row>
    <row r="55" spans="1:36" ht="12">
      <c r="A55" s="7"/>
      <c r="B55" s="538" t="s">
        <v>405</v>
      </c>
      <c r="C55" s="538"/>
      <c r="D55" s="538"/>
      <c r="E55" s="538"/>
      <c r="F55" s="538"/>
      <c r="G55" s="538"/>
      <c r="H55" s="538"/>
      <c r="I55" s="538"/>
      <c r="J55" s="538"/>
      <c r="K55" s="538"/>
      <c r="L55" s="520">
        <v>2</v>
      </c>
      <c r="M55" s="520"/>
      <c r="N55" s="520"/>
      <c r="O55" s="520">
        <v>1</v>
      </c>
      <c r="P55" s="520"/>
      <c r="Q55" s="520">
        <v>7</v>
      </c>
      <c r="R55" s="520"/>
      <c r="S55" s="520"/>
      <c r="T55" s="520"/>
      <c r="U55" s="520"/>
      <c r="V55" s="153"/>
      <c r="W55" s="495"/>
      <c r="X55" s="548"/>
      <c r="Y55" s="497"/>
      <c r="Z55" s="154"/>
      <c r="AA55" s="151"/>
      <c r="AB55" s="520"/>
      <c r="AC55" s="520"/>
      <c r="AD55" s="519">
        <f>IF(AB55&lt;1,((L55/60*O55*Q55)+(W55/60)+(AA55/4.33/60)),((L55/60*O55*Q55)+(W55/60)+(AA55/4.33/60))/AB55)</f>
        <v>0.23333333333333334</v>
      </c>
      <c r="AE55" s="519"/>
      <c r="AF55" s="74"/>
      <c r="AG55" s="74"/>
      <c r="AI55" s="67"/>
      <c r="AJ55" s="67"/>
    </row>
    <row r="56" spans="1:36" ht="12">
      <c r="A56" s="7"/>
      <c r="B56" s="538" t="s">
        <v>406</v>
      </c>
      <c r="C56" s="538"/>
      <c r="D56" s="538"/>
      <c r="E56" s="538"/>
      <c r="F56" s="538"/>
      <c r="G56" s="538"/>
      <c r="H56" s="538"/>
      <c r="I56" s="538"/>
      <c r="J56" s="538"/>
      <c r="K56" s="538"/>
      <c r="L56" s="520"/>
      <c r="M56" s="520"/>
      <c r="N56" s="520"/>
      <c r="O56" s="520"/>
      <c r="P56" s="520"/>
      <c r="Q56" s="520"/>
      <c r="R56" s="520"/>
      <c r="S56" s="520"/>
      <c r="T56" s="520"/>
      <c r="U56" s="520"/>
      <c r="V56" s="153"/>
      <c r="W56" s="495"/>
      <c r="X56" s="548"/>
      <c r="Y56" s="497"/>
      <c r="Z56" s="154"/>
      <c r="AA56" s="151"/>
      <c r="AB56" s="520"/>
      <c r="AC56" s="520"/>
      <c r="AD56" s="519">
        <f>IF(AB56&lt;1,((L56/60*O56*Q56)+(W56/60)+(AA56/4.33/60)),((L56/60*O56*Q56)+(W56/60)+(AA56/4.33/60))/AB56)</f>
        <v>0</v>
      </c>
      <c r="AE56" s="519"/>
      <c r="AF56" s="74"/>
      <c r="AG56" s="74"/>
      <c r="AI56" s="67"/>
      <c r="AJ56" s="67"/>
    </row>
    <row r="57" spans="1:36" ht="12">
      <c r="A57" s="7"/>
      <c r="B57" s="538"/>
      <c r="C57" s="538"/>
      <c r="D57" s="538"/>
      <c r="E57" s="538"/>
      <c r="F57" s="538"/>
      <c r="G57" s="538"/>
      <c r="H57" s="538"/>
      <c r="I57" s="538"/>
      <c r="J57" s="538"/>
      <c r="K57" s="538"/>
      <c r="L57" s="520"/>
      <c r="M57" s="520"/>
      <c r="N57" s="520"/>
      <c r="O57" s="520"/>
      <c r="P57" s="520"/>
      <c r="Q57" s="520"/>
      <c r="R57" s="520"/>
      <c r="S57" s="520"/>
      <c r="T57" s="520"/>
      <c r="U57" s="520"/>
      <c r="V57" s="153"/>
      <c r="W57" s="495"/>
      <c r="X57" s="548"/>
      <c r="Y57" s="497"/>
      <c r="Z57" s="154"/>
      <c r="AA57" s="151"/>
      <c r="AB57" s="520"/>
      <c r="AC57" s="520"/>
      <c r="AD57" s="519">
        <f>IF(AB57&lt;1,((L57/60*O57*Q57)+(W57/60)+(AA57/4.33/60)),((L57/60*O57*Q57)+(W57/60)+(AA57/4.33/60))/AB57)</f>
        <v>0</v>
      </c>
      <c r="AE57" s="519"/>
      <c r="AF57" s="74"/>
      <c r="AG57" s="74"/>
      <c r="AI57" s="67"/>
      <c r="AJ57" s="67"/>
    </row>
    <row r="58" spans="1:36" ht="12">
      <c r="A58" s="8"/>
      <c r="B58" s="586"/>
      <c r="C58" s="586"/>
      <c r="D58" s="586"/>
      <c r="E58" s="586"/>
      <c r="F58" s="586"/>
      <c r="G58" s="586"/>
      <c r="H58" s="586"/>
      <c r="I58" s="586"/>
      <c r="J58" s="586"/>
      <c r="K58" s="586"/>
      <c r="L58" s="587"/>
      <c r="M58" s="587"/>
      <c r="N58" s="587"/>
      <c r="O58" s="587"/>
      <c r="P58" s="587"/>
      <c r="Q58" s="587"/>
      <c r="R58" s="587"/>
      <c r="S58" s="587"/>
      <c r="T58" s="587"/>
      <c r="U58" s="587"/>
      <c r="V58" s="156"/>
      <c r="W58" s="512"/>
      <c r="X58" s="588"/>
      <c r="Y58" s="513"/>
      <c r="Z58" s="158"/>
      <c r="AA58" s="155"/>
      <c r="AB58" s="587"/>
      <c r="AC58" s="587"/>
      <c r="AD58" s="589">
        <f>IF(AB58&lt;1,((L58/60*O58*Q58)+(W58/60)+(AA58/4.33/60)),((L58/60*O58*Q58)+(W58/60)+(AA58/4.33/60))/AB58)</f>
        <v>0</v>
      </c>
      <c r="AE58" s="589"/>
      <c r="AF58" s="74"/>
      <c r="AG58" s="74"/>
      <c r="AI58" s="67"/>
      <c r="AJ58" s="67"/>
    </row>
    <row r="59" spans="1:36" ht="27" customHeight="1">
      <c r="A59" s="197" t="s">
        <v>373</v>
      </c>
      <c r="B59" s="486"/>
      <c r="C59" s="487"/>
      <c r="D59" s="487"/>
      <c r="E59" s="487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488"/>
      <c r="AI59" s="67"/>
      <c r="AJ59" s="67"/>
    </row>
    <row r="60" spans="1:33" s="232" customFormat="1" ht="36.75" customHeight="1">
      <c r="A60" s="256" t="s">
        <v>18</v>
      </c>
      <c r="B60" s="585" t="s">
        <v>93</v>
      </c>
      <c r="C60" s="585"/>
      <c r="D60" s="585"/>
      <c r="E60" s="585"/>
      <c r="F60" s="585"/>
      <c r="G60" s="585"/>
      <c r="H60" s="585"/>
      <c r="I60" s="585"/>
      <c r="J60" s="585"/>
      <c r="K60" s="585"/>
      <c r="L60" s="491" t="s">
        <v>325</v>
      </c>
      <c r="M60" s="491"/>
      <c r="N60" s="491"/>
      <c r="O60" s="491" t="s">
        <v>326</v>
      </c>
      <c r="P60" s="491"/>
      <c r="Q60" s="491" t="s">
        <v>327</v>
      </c>
      <c r="R60" s="491"/>
      <c r="S60" s="491"/>
      <c r="T60" s="491"/>
      <c r="U60" s="491"/>
      <c r="V60" s="229"/>
      <c r="W60" s="491" t="s">
        <v>328</v>
      </c>
      <c r="X60" s="491"/>
      <c r="Y60" s="491"/>
      <c r="Z60" s="231"/>
      <c r="AA60" s="228" t="s">
        <v>333</v>
      </c>
      <c r="AB60" s="491" t="s">
        <v>324</v>
      </c>
      <c r="AC60" s="491"/>
      <c r="AD60" s="518" t="s">
        <v>7</v>
      </c>
      <c r="AE60" s="518"/>
      <c r="AF60" s="505">
        <f>SUM(AD61:AD64)</f>
        <v>1.0500000000000003</v>
      </c>
      <c r="AG60" s="506"/>
    </row>
    <row r="61" spans="1:36" ht="15">
      <c r="A61" s="198">
        <f>'Assmt Front'!Q68</f>
        <v>3</v>
      </c>
      <c r="B61" s="538" t="s">
        <v>407</v>
      </c>
      <c r="C61" s="538"/>
      <c r="D61" s="538"/>
      <c r="E61" s="538"/>
      <c r="F61" s="538"/>
      <c r="G61" s="538"/>
      <c r="H61" s="538"/>
      <c r="I61" s="538"/>
      <c r="J61" s="538"/>
      <c r="K61" s="538"/>
      <c r="L61" s="520">
        <v>3</v>
      </c>
      <c r="M61" s="520"/>
      <c r="N61" s="520"/>
      <c r="O61" s="520">
        <v>3</v>
      </c>
      <c r="P61" s="520"/>
      <c r="Q61" s="520">
        <v>7</v>
      </c>
      <c r="R61" s="520"/>
      <c r="S61" s="520"/>
      <c r="T61" s="520"/>
      <c r="U61" s="520"/>
      <c r="V61" s="153"/>
      <c r="W61" s="495"/>
      <c r="X61" s="548"/>
      <c r="Y61" s="497"/>
      <c r="Z61" s="154"/>
      <c r="AA61" s="151"/>
      <c r="AB61" s="520"/>
      <c r="AC61" s="520"/>
      <c r="AD61" s="519">
        <f>IF(AB61&lt;1,((L61/60*O61*Q61)+(W61/60)+(AA61/4.33/60)),((L61/60*O61*Q61)+(W61/60)+(AA61/4.33/60))/AB61)</f>
        <v>1.0500000000000003</v>
      </c>
      <c r="AE61" s="519"/>
      <c r="AF61" s="74"/>
      <c r="AG61" s="74"/>
      <c r="AI61" s="67"/>
      <c r="AJ61" s="67"/>
    </row>
    <row r="62" spans="1:36" ht="12">
      <c r="A62" s="7"/>
      <c r="B62" s="549"/>
      <c r="C62" s="549"/>
      <c r="D62" s="549"/>
      <c r="E62" s="549"/>
      <c r="F62" s="549"/>
      <c r="G62" s="549"/>
      <c r="H62" s="549"/>
      <c r="I62" s="549"/>
      <c r="J62" s="549"/>
      <c r="K62" s="549"/>
      <c r="L62" s="520"/>
      <c r="M62" s="520"/>
      <c r="N62" s="520"/>
      <c r="O62" s="520"/>
      <c r="P62" s="520"/>
      <c r="Q62" s="520"/>
      <c r="R62" s="520"/>
      <c r="S62" s="520"/>
      <c r="T62" s="520"/>
      <c r="U62" s="520"/>
      <c r="V62" s="153"/>
      <c r="W62" s="495"/>
      <c r="X62" s="548"/>
      <c r="Y62" s="497"/>
      <c r="Z62" s="154"/>
      <c r="AA62" s="151"/>
      <c r="AB62" s="520"/>
      <c r="AC62" s="520"/>
      <c r="AD62" s="519">
        <f>IF(AB62&lt;1,((L62/60*O62*Q62)+(W62/60)+(AA62/4.33/60)),((L62/60*O62*Q62)+(W62/60)+(AA62/4.33/60))/AB62)</f>
        <v>0</v>
      </c>
      <c r="AE62" s="519"/>
      <c r="AF62" s="74"/>
      <c r="AG62" s="74"/>
      <c r="AI62" s="67"/>
      <c r="AJ62" s="67"/>
    </row>
    <row r="63" spans="1:36" ht="12">
      <c r="A63" s="7"/>
      <c r="B63" s="549"/>
      <c r="C63" s="549"/>
      <c r="D63" s="549"/>
      <c r="E63" s="549"/>
      <c r="F63" s="549"/>
      <c r="G63" s="549"/>
      <c r="H63" s="549"/>
      <c r="I63" s="549"/>
      <c r="J63" s="549"/>
      <c r="K63" s="549"/>
      <c r="L63" s="520"/>
      <c r="M63" s="520"/>
      <c r="N63" s="520"/>
      <c r="O63" s="520"/>
      <c r="P63" s="520"/>
      <c r="Q63" s="520"/>
      <c r="R63" s="520"/>
      <c r="S63" s="520"/>
      <c r="T63" s="520"/>
      <c r="U63" s="520"/>
      <c r="V63" s="153"/>
      <c r="W63" s="495"/>
      <c r="X63" s="548"/>
      <c r="Y63" s="497"/>
      <c r="Z63" s="154"/>
      <c r="AA63" s="151"/>
      <c r="AB63" s="520"/>
      <c r="AC63" s="520"/>
      <c r="AD63" s="519">
        <f>IF(AB63&lt;1,((L63/60*O63*Q63)+(W63/60)+(AA63/4.33/60)),((L63/60*O63*Q63)+(W63/60)+(AA63/4.33/60))/AB63)</f>
        <v>0</v>
      </c>
      <c r="AE63" s="519"/>
      <c r="AF63" s="74"/>
      <c r="AG63" s="74"/>
      <c r="AI63" s="67"/>
      <c r="AJ63" s="67"/>
    </row>
    <row r="64" spans="1:36" ht="12">
      <c r="A64" s="7"/>
      <c r="B64" s="549"/>
      <c r="C64" s="549"/>
      <c r="D64" s="549"/>
      <c r="E64" s="549"/>
      <c r="F64" s="549"/>
      <c r="G64" s="549"/>
      <c r="H64" s="549"/>
      <c r="I64" s="549"/>
      <c r="J64" s="549"/>
      <c r="K64" s="549"/>
      <c r="L64" s="520"/>
      <c r="M64" s="520"/>
      <c r="N64" s="520"/>
      <c r="O64" s="520"/>
      <c r="P64" s="520"/>
      <c r="Q64" s="520"/>
      <c r="R64" s="520"/>
      <c r="S64" s="520"/>
      <c r="T64" s="520"/>
      <c r="U64" s="520"/>
      <c r="V64" s="153"/>
      <c r="W64" s="495"/>
      <c r="X64" s="548"/>
      <c r="Y64" s="497"/>
      <c r="Z64" s="154"/>
      <c r="AA64" s="151"/>
      <c r="AB64" s="520"/>
      <c r="AC64" s="520"/>
      <c r="AD64" s="519">
        <f>IF(AB64&lt;1,((L64/60*O64*Q64)+(W64/60)+(AA64/4.33/60)),((L64/60*O64*Q64)+(W64/60)+(AA64/4.33/60))/AB64)</f>
        <v>0</v>
      </c>
      <c r="AE64" s="519"/>
      <c r="AF64" s="74"/>
      <c r="AG64" s="74"/>
      <c r="AI64" s="67"/>
      <c r="AJ64" s="67"/>
    </row>
    <row r="65" spans="1:36" ht="27" customHeight="1">
      <c r="A65" s="197" t="s">
        <v>373</v>
      </c>
      <c r="B65" s="486"/>
      <c r="C65" s="487"/>
      <c r="D65" s="487"/>
      <c r="E65" s="487"/>
      <c r="F65" s="487"/>
      <c r="G65" s="487"/>
      <c r="H65" s="487"/>
      <c r="I65" s="487"/>
      <c r="J65" s="487"/>
      <c r="K65" s="487"/>
      <c r="L65" s="487"/>
      <c r="M65" s="487"/>
      <c r="N65" s="487"/>
      <c r="O65" s="487"/>
      <c r="P65" s="487"/>
      <c r="Q65" s="487"/>
      <c r="R65" s="487"/>
      <c r="S65" s="487"/>
      <c r="T65" s="487"/>
      <c r="U65" s="487"/>
      <c r="V65" s="487"/>
      <c r="W65" s="487"/>
      <c r="X65" s="487"/>
      <c r="Y65" s="487"/>
      <c r="Z65" s="487"/>
      <c r="AA65" s="487"/>
      <c r="AB65" s="487"/>
      <c r="AC65" s="487"/>
      <c r="AD65" s="487"/>
      <c r="AE65" s="487"/>
      <c r="AF65" s="487"/>
      <c r="AG65" s="488"/>
      <c r="AI65" s="67"/>
      <c r="AJ65" s="67"/>
    </row>
    <row r="66" spans="1:33" s="232" customFormat="1" ht="33.75" customHeight="1">
      <c r="A66" s="256" t="s">
        <v>19</v>
      </c>
      <c r="B66" s="585" t="s">
        <v>94</v>
      </c>
      <c r="C66" s="585"/>
      <c r="D66" s="585"/>
      <c r="E66" s="585"/>
      <c r="F66" s="585"/>
      <c r="G66" s="585"/>
      <c r="H66" s="585"/>
      <c r="I66" s="585"/>
      <c r="J66" s="585"/>
      <c r="K66" s="585"/>
      <c r="L66" s="491" t="s">
        <v>325</v>
      </c>
      <c r="M66" s="491"/>
      <c r="N66" s="491"/>
      <c r="O66" s="491" t="s">
        <v>326</v>
      </c>
      <c r="P66" s="491"/>
      <c r="Q66" s="491" t="s">
        <v>327</v>
      </c>
      <c r="R66" s="491"/>
      <c r="S66" s="491"/>
      <c r="T66" s="491"/>
      <c r="U66" s="491"/>
      <c r="V66" s="229"/>
      <c r="W66" s="491" t="s">
        <v>328</v>
      </c>
      <c r="X66" s="491"/>
      <c r="Y66" s="491"/>
      <c r="Z66" s="231"/>
      <c r="AA66" s="228" t="s">
        <v>333</v>
      </c>
      <c r="AB66" s="491" t="s">
        <v>324</v>
      </c>
      <c r="AC66" s="491"/>
      <c r="AD66" s="518" t="s">
        <v>7</v>
      </c>
      <c r="AE66" s="518"/>
      <c r="AF66" s="546">
        <f>SUM(AD67:AD70)</f>
        <v>0</v>
      </c>
      <c r="AG66" s="547"/>
    </row>
    <row r="67" spans="1:36" ht="15">
      <c r="A67" s="198">
        <f>'Assmt Front'!H68</f>
        <v>4</v>
      </c>
      <c r="B67" s="538" t="s">
        <v>408</v>
      </c>
      <c r="C67" s="538"/>
      <c r="D67" s="538"/>
      <c r="E67" s="538"/>
      <c r="F67" s="538"/>
      <c r="G67" s="538"/>
      <c r="H67" s="538"/>
      <c r="I67" s="538"/>
      <c r="J67" s="538"/>
      <c r="K67" s="538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153"/>
      <c r="W67" s="495"/>
      <c r="X67" s="548"/>
      <c r="Y67" s="497"/>
      <c r="Z67" s="154"/>
      <c r="AA67" s="151"/>
      <c r="AB67" s="520"/>
      <c r="AC67" s="520"/>
      <c r="AD67" s="519">
        <f>IF(AB67&lt;1,((L67/60*O67*Q67)+(W67/60)+(AA67/4.33/60)),((L67/60*O67*Q67)+(W67/60)+(AA67/4.33/60))/AB67)</f>
        <v>0</v>
      </c>
      <c r="AE67" s="519"/>
      <c r="AF67" s="92"/>
      <c r="AG67" s="92"/>
      <c r="AI67" s="67"/>
      <c r="AJ67" s="67"/>
    </row>
    <row r="68" spans="1:36" ht="12">
      <c r="A68" s="7"/>
      <c r="B68" s="538" t="s">
        <v>409</v>
      </c>
      <c r="C68" s="538"/>
      <c r="D68" s="538"/>
      <c r="E68" s="538"/>
      <c r="F68" s="538"/>
      <c r="G68" s="538"/>
      <c r="H68" s="538"/>
      <c r="I68" s="538"/>
      <c r="J68" s="538"/>
      <c r="K68" s="538"/>
      <c r="L68" s="520"/>
      <c r="M68" s="520"/>
      <c r="N68" s="520"/>
      <c r="O68" s="520"/>
      <c r="P68" s="520"/>
      <c r="Q68" s="520"/>
      <c r="R68" s="520"/>
      <c r="S68" s="520"/>
      <c r="T68" s="520"/>
      <c r="U68" s="520"/>
      <c r="V68" s="153"/>
      <c r="W68" s="495"/>
      <c r="X68" s="548"/>
      <c r="Y68" s="497"/>
      <c r="Z68" s="154"/>
      <c r="AA68" s="151"/>
      <c r="AB68" s="520"/>
      <c r="AC68" s="520"/>
      <c r="AD68" s="519">
        <f>IF(AB68&lt;1,((L68/60*O68*Q68)+(W68/60)+(AA68/4.33/60)),((L68/60*O68*Q68)+(W68/60)+(AA68/4.33/60))/AB68)</f>
        <v>0</v>
      </c>
      <c r="AE68" s="519"/>
      <c r="AF68" s="92"/>
      <c r="AG68" s="92"/>
      <c r="AI68" s="67"/>
      <c r="AJ68" s="67"/>
    </row>
    <row r="69" spans="1:36" ht="12">
      <c r="A69" s="7"/>
      <c r="B69" s="549"/>
      <c r="C69" s="549"/>
      <c r="D69" s="549"/>
      <c r="E69" s="549"/>
      <c r="F69" s="549"/>
      <c r="G69" s="549"/>
      <c r="H69" s="549"/>
      <c r="I69" s="549"/>
      <c r="J69" s="549"/>
      <c r="K69" s="549"/>
      <c r="L69" s="520"/>
      <c r="M69" s="520"/>
      <c r="N69" s="520"/>
      <c r="O69" s="520"/>
      <c r="P69" s="520"/>
      <c r="Q69" s="520"/>
      <c r="R69" s="520"/>
      <c r="S69" s="520"/>
      <c r="T69" s="520"/>
      <c r="U69" s="520"/>
      <c r="V69" s="153"/>
      <c r="W69" s="495"/>
      <c r="X69" s="548"/>
      <c r="Y69" s="497"/>
      <c r="Z69" s="154"/>
      <c r="AA69" s="151"/>
      <c r="AB69" s="520"/>
      <c r="AC69" s="520"/>
      <c r="AD69" s="519">
        <f>IF(AB69&lt;1,((L69/60*O69*Q69)+(W69/60)+(AA69/4.33/60)),((L69/60*O69*Q69)+(W69/60)+(AA69/4.33/60))/AB69)</f>
        <v>0</v>
      </c>
      <c r="AE69" s="519"/>
      <c r="AF69" s="92"/>
      <c r="AG69" s="92"/>
      <c r="AI69" s="67"/>
      <c r="AJ69" s="67"/>
    </row>
    <row r="70" spans="1:36" ht="12">
      <c r="A70" s="7"/>
      <c r="B70" s="590"/>
      <c r="C70" s="590"/>
      <c r="D70" s="590"/>
      <c r="E70" s="590"/>
      <c r="F70" s="590"/>
      <c r="G70" s="590"/>
      <c r="H70" s="590"/>
      <c r="I70" s="590"/>
      <c r="J70" s="590"/>
      <c r="K70" s="590"/>
      <c r="L70" s="587"/>
      <c r="M70" s="587"/>
      <c r="N70" s="587"/>
      <c r="O70" s="587"/>
      <c r="P70" s="587"/>
      <c r="Q70" s="587"/>
      <c r="R70" s="587"/>
      <c r="S70" s="587"/>
      <c r="T70" s="587"/>
      <c r="U70" s="587"/>
      <c r="V70" s="156"/>
      <c r="W70" s="512"/>
      <c r="X70" s="588"/>
      <c r="Y70" s="513"/>
      <c r="Z70" s="158"/>
      <c r="AA70" s="155"/>
      <c r="AB70" s="587"/>
      <c r="AC70" s="587"/>
      <c r="AD70" s="589">
        <f>IF(AB70&lt;1,((L70/60*O70*Q70)+(W70/60)+(AA70/4.33/60)),((L70/60*O70*Q70)+(W70/60)+(AA70/4.33/60))/AB70)</f>
        <v>0</v>
      </c>
      <c r="AE70" s="589"/>
      <c r="AF70" s="92"/>
      <c r="AG70" s="92"/>
      <c r="AI70" s="67"/>
      <c r="AJ70" s="67"/>
    </row>
    <row r="71" spans="1:36" ht="27" customHeight="1">
      <c r="A71" s="197" t="s">
        <v>373</v>
      </c>
      <c r="B71" s="486"/>
      <c r="C71" s="487"/>
      <c r="D71" s="487"/>
      <c r="E71" s="487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/>
      <c r="AC71" s="487"/>
      <c r="AD71" s="487"/>
      <c r="AE71" s="487"/>
      <c r="AF71" s="487"/>
      <c r="AG71" s="488"/>
      <c r="AI71" s="67"/>
      <c r="AJ71" s="67"/>
    </row>
    <row r="72" spans="1:33" s="232" customFormat="1" ht="35.25" customHeight="1">
      <c r="A72" s="256" t="s">
        <v>20</v>
      </c>
      <c r="B72" s="585" t="s">
        <v>95</v>
      </c>
      <c r="C72" s="585"/>
      <c r="D72" s="585"/>
      <c r="E72" s="585"/>
      <c r="F72" s="585"/>
      <c r="G72" s="585"/>
      <c r="H72" s="585"/>
      <c r="I72" s="585"/>
      <c r="J72" s="585"/>
      <c r="K72" s="585"/>
      <c r="L72" s="491" t="s">
        <v>325</v>
      </c>
      <c r="M72" s="491"/>
      <c r="N72" s="491"/>
      <c r="O72" s="491" t="s">
        <v>326</v>
      </c>
      <c r="P72" s="491"/>
      <c r="Q72" s="491" t="s">
        <v>327</v>
      </c>
      <c r="R72" s="491"/>
      <c r="S72" s="491"/>
      <c r="T72" s="491"/>
      <c r="U72" s="491"/>
      <c r="V72" s="229"/>
      <c r="W72" s="491" t="s">
        <v>328</v>
      </c>
      <c r="X72" s="491"/>
      <c r="Y72" s="491"/>
      <c r="Z72" s="231"/>
      <c r="AA72" s="228" t="s">
        <v>333</v>
      </c>
      <c r="AB72" s="491" t="s">
        <v>324</v>
      </c>
      <c r="AC72" s="491"/>
      <c r="AD72" s="518" t="s">
        <v>7</v>
      </c>
      <c r="AE72" s="518"/>
      <c r="AF72" s="505">
        <f>SUM(AD73:AD74)</f>
        <v>1.7500000000000002</v>
      </c>
      <c r="AG72" s="506"/>
    </row>
    <row r="73" spans="1:36" ht="15.75" customHeight="1">
      <c r="A73" s="198">
        <f>'Assmt Front'!K68</f>
        <v>4</v>
      </c>
      <c r="B73" s="591" t="s">
        <v>410</v>
      </c>
      <c r="C73" s="591"/>
      <c r="D73" s="591"/>
      <c r="E73" s="591"/>
      <c r="F73" s="591"/>
      <c r="G73" s="591"/>
      <c r="H73" s="591"/>
      <c r="I73" s="591"/>
      <c r="J73" s="591"/>
      <c r="K73" s="591"/>
      <c r="L73" s="520">
        <v>6</v>
      </c>
      <c r="M73" s="520"/>
      <c r="N73" s="520"/>
      <c r="O73" s="520">
        <v>2</v>
      </c>
      <c r="P73" s="520"/>
      <c r="Q73" s="520">
        <v>7</v>
      </c>
      <c r="R73" s="520"/>
      <c r="S73" s="520"/>
      <c r="T73" s="520"/>
      <c r="U73" s="520"/>
      <c r="V73" s="153"/>
      <c r="W73" s="520"/>
      <c r="X73" s="520"/>
      <c r="Y73" s="520"/>
      <c r="Z73" s="154"/>
      <c r="AA73" s="151"/>
      <c r="AB73" s="520"/>
      <c r="AC73" s="520"/>
      <c r="AD73" s="519">
        <f>IF(AB73&lt;1,((L73/60*O73*Q73)+(W73/60)+(AA73/4.33/60)),((L73/60*O73*Q73)+(W73/60)+(AA73/4.33/60))/AB73)</f>
        <v>1.4000000000000001</v>
      </c>
      <c r="AE73" s="519"/>
      <c r="AF73" s="74"/>
      <c r="AG73" s="74"/>
      <c r="AI73" s="67"/>
      <c r="AJ73" s="67"/>
    </row>
    <row r="74" spans="1:36" ht="12">
      <c r="A74" s="7"/>
      <c r="B74" s="549"/>
      <c r="C74" s="549"/>
      <c r="D74" s="549"/>
      <c r="E74" s="549"/>
      <c r="F74" s="549"/>
      <c r="G74" s="549"/>
      <c r="H74" s="549"/>
      <c r="I74" s="549"/>
      <c r="J74" s="549"/>
      <c r="K74" s="549"/>
      <c r="L74" s="520">
        <v>3</v>
      </c>
      <c r="M74" s="520"/>
      <c r="N74" s="520"/>
      <c r="O74" s="520">
        <v>1</v>
      </c>
      <c r="P74" s="520"/>
      <c r="Q74" s="520">
        <v>7</v>
      </c>
      <c r="R74" s="520"/>
      <c r="S74" s="520"/>
      <c r="T74" s="520"/>
      <c r="U74" s="520"/>
      <c r="V74" s="153"/>
      <c r="W74" s="520"/>
      <c r="X74" s="520"/>
      <c r="Y74" s="520"/>
      <c r="Z74" s="154"/>
      <c r="AA74" s="151"/>
      <c r="AB74" s="520"/>
      <c r="AC74" s="520"/>
      <c r="AD74" s="519">
        <f>IF(AB74&lt;1,((L74/60*O74*Q74)+(W74/60)+(AA74/4.33/60)),((L74/60*O74*Q74)+(W74/60)+(AA74/4.33/60))/AB74)</f>
        <v>0.35000000000000003</v>
      </c>
      <c r="AE74" s="519"/>
      <c r="AF74" s="74"/>
      <c r="AG74" s="74"/>
      <c r="AI74" s="67"/>
      <c r="AJ74" s="67"/>
    </row>
    <row r="75" spans="1:36" ht="27" customHeight="1">
      <c r="A75" s="197" t="s">
        <v>373</v>
      </c>
      <c r="B75" s="486"/>
      <c r="C75" s="487"/>
      <c r="D75" s="487"/>
      <c r="E75" s="487"/>
      <c r="F75" s="487"/>
      <c r="G75" s="487"/>
      <c r="H75" s="487"/>
      <c r="I75" s="487"/>
      <c r="J75" s="487"/>
      <c r="K75" s="487"/>
      <c r="L75" s="487"/>
      <c r="M75" s="487"/>
      <c r="N75" s="487"/>
      <c r="O75" s="487"/>
      <c r="P75" s="487"/>
      <c r="Q75" s="487"/>
      <c r="R75" s="487"/>
      <c r="S75" s="487"/>
      <c r="T75" s="487"/>
      <c r="U75" s="487"/>
      <c r="V75" s="487"/>
      <c r="W75" s="487"/>
      <c r="X75" s="487"/>
      <c r="Y75" s="487"/>
      <c r="Z75" s="487"/>
      <c r="AA75" s="487"/>
      <c r="AB75" s="487"/>
      <c r="AC75" s="487"/>
      <c r="AD75" s="487"/>
      <c r="AE75" s="487"/>
      <c r="AF75" s="487"/>
      <c r="AG75" s="488"/>
      <c r="AI75" s="67"/>
      <c r="AJ75" s="67"/>
    </row>
    <row r="76" spans="1:33" s="232" customFormat="1" ht="33.75" customHeight="1">
      <c r="A76" s="256" t="s">
        <v>21</v>
      </c>
      <c r="B76" s="585" t="s">
        <v>96</v>
      </c>
      <c r="C76" s="585"/>
      <c r="D76" s="585"/>
      <c r="E76" s="585"/>
      <c r="F76" s="585"/>
      <c r="G76" s="585"/>
      <c r="H76" s="585"/>
      <c r="I76" s="585"/>
      <c r="J76" s="585"/>
      <c r="K76" s="585"/>
      <c r="L76" s="491" t="s">
        <v>325</v>
      </c>
      <c r="M76" s="491"/>
      <c r="N76" s="491"/>
      <c r="O76" s="491" t="s">
        <v>326</v>
      </c>
      <c r="P76" s="491"/>
      <c r="Q76" s="491" t="s">
        <v>327</v>
      </c>
      <c r="R76" s="491"/>
      <c r="S76" s="491"/>
      <c r="T76" s="491"/>
      <c r="U76" s="491"/>
      <c r="V76" s="229"/>
      <c r="W76" s="491" t="s">
        <v>328</v>
      </c>
      <c r="X76" s="491"/>
      <c r="Y76" s="491"/>
      <c r="Z76" s="231"/>
      <c r="AA76" s="228" t="s">
        <v>333</v>
      </c>
      <c r="AB76" s="491" t="s">
        <v>324</v>
      </c>
      <c r="AC76" s="491"/>
      <c r="AD76" s="518" t="s">
        <v>7</v>
      </c>
      <c r="AE76" s="518"/>
      <c r="AF76" s="505">
        <f>SUM(AD77:AE77)</f>
        <v>0</v>
      </c>
      <c r="AG76" s="506"/>
    </row>
    <row r="77" spans="1:36" ht="15">
      <c r="A77" s="199">
        <f>'Assmt Front'!M68</f>
        <v>3</v>
      </c>
      <c r="B77" s="538" t="s">
        <v>411</v>
      </c>
      <c r="C77" s="538"/>
      <c r="D77" s="538"/>
      <c r="E77" s="538"/>
      <c r="F77" s="538"/>
      <c r="G77" s="538"/>
      <c r="H77" s="538"/>
      <c r="I77" s="538"/>
      <c r="J77" s="538"/>
      <c r="K77" s="538"/>
      <c r="L77" s="587"/>
      <c r="M77" s="587"/>
      <c r="N77" s="587"/>
      <c r="O77" s="587"/>
      <c r="P77" s="587"/>
      <c r="Q77" s="587"/>
      <c r="R77" s="587"/>
      <c r="S77" s="587"/>
      <c r="T77" s="587"/>
      <c r="U77" s="587"/>
      <c r="V77" s="156"/>
      <c r="W77" s="512"/>
      <c r="X77" s="588"/>
      <c r="Y77" s="513"/>
      <c r="Z77" s="158"/>
      <c r="AA77" s="155"/>
      <c r="AB77" s="587"/>
      <c r="AC77" s="587"/>
      <c r="AD77" s="589">
        <f>IF(AB77&lt;1,((L77/60*O77*Q77)+(W77/60)+(AA77/4.33/60)),((L77/60*O77*Q77)+(W77/60)+(AA77/4.33/60))/AB77)</f>
        <v>0</v>
      </c>
      <c r="AE77" s="589"/>
      <c r="AF77" s="79"/>
      <c r="AG77" s="79"/>
      <c r="AI77" s="67"/>
      <c r="AJ77" s="67"/>
    </row>
    <row r="78" spans="1:36" s="9" customFormat="1" ht="27" customHeight="1">
      <c r="A78" s="197" t="s">
        <v>373</v>
      </c>
      <c r="B78" s="517"/>
      <c r="C78" s="487"/>
      <c r="D78" s="487"/>
      <c r="E78" s="487"/>
      <c r="F78" s="487"/>
      <c r="G78" s="487"/>
      <c r="H78" s="487"/>
      <c r="I78" s="487"/>
      <c r="J78" s="487"/>
      <c r="K78" s="487"/>
      <c r="L78" s="487"/>
      <c r="M78" s="487"/>
      <c r="N78" s="487"/>
      <c r="O78" s="487"/>
      <c r="P78" s="487"/>
      <c r="Q78" s="487"/>
      <c r="R78" s="487"/>
      <c r="S78" s="487"/>
      <c r="T78" s="487"/>
      <c r="U78" s="487"/>
      <c r="V78" s="487"/>
      <c r="W78" s="487"/>
      <c r="X78" s="487"/>
      <c r="Y78" s="487"/>
      <c r="Z78" s="487"/>
      <c r="AA78" s="487"/>
      <c r="AB78" s="487"/>
      <c r="AC78" s="487"/>
      <c r="AD78" s="487"/>
      <c r="AE78" s="487"/>
      <c r="AF78" s="487"/>
      <c r="AG78" s="488"/>
      <c r="AI78" s="196"/>
      <c r="AJ78" s="196"/>
    </row>
    <row r="79" spans="1:33" s="232" customFormat="1" ht="33.75" customHeight="1">
      <c r="A79" s="256" t="s">
        <v>22</v>
      </c>
      <c r="B79" s="585" t="s">
        <v>76</v>
      </c>
      <c r="C79" s="585"/>
      <c r="D79" s="585"/>
      <c r="E79" s="585"/>
      <c r="F79" s="585"/>
      <c r="G79" s="585"/>
      <c r="H79" s="585"/>
      <c r="I79" s="585"/>
      <c r="J79" s="585"/>
      <c r="K79" s="585"/>
      <c r="L79" s="491" t="s">
        <v>325</v>
      </c>
      <c r="M79" s="491"/>
      <c r="N79" s="491"/>
      <c r="O79" s="491" t="s">
        <v>326</v>
      </c>
      <c r="P79" s="491"/>
      <c r="Q79" s="491" t="s">
        <v>327</v>
      </c>
      <c r="R79" s="491"/>
      <c r="S79" s="491"/>
      <c r="T79" s="491"/>
      <c r="U79" s="491"/>
      <c r="V79" s="229"/>
      <c r="W79" s="491" t="s">
        <v>328</v>
      </c>
      <c r="X79" s="491"/>
      <c r="Y79" s="491"/>
      <c r="Z79" s="231"/>
      <c r="AA79" s="228" t="s">
        <v>333</v>
      </c>
      <c r="AB79" s="491" t="s">
        <v>324</v>
      </c>
      <c r="AC79" s="491"/>
      <c r="AD79" s="518" t="s">
        <v>7</v>
      </c>
      <c r="AE79" s="518"/>
      <c r="AF79" s="546">
        <f>SUM(AD80:AD83)</f>
        <v>0</v>
      </c>
      <c r="AG79" s="547"/>
    </row>
    <row r="80" spans="1:36" ht="15">
      <c r="A80" s="198">
        <f>'Assmt Front'!G68</f>
        <v>1</v>
      </c>
      <c r="B80" s="538" t="s">
        <v>412</v>
      </c>
      <c r="C80" s="538"/>
      <c r="D80" s="538"/>
      <c r="E80" s="538"/>
      <c r="F80" s="538"/>
      <c r="G80" s="538"/>
      <c r="H80" s="538"/>
      <c r="I80" s="538"/>
      <c r="J80" s="538"/>
      <c r="K80" s="538"/>
      <c r="L80" s="520"/>
      <c r="M80" s="520"/>
      <c r="N80" s="520"/>
      <c r="O80" s="520"/>
      <c r="P80" s="520"/>
      <c r="Q80" s="520"/>
      <c r="R80" s="520"/>
      <c r="S80" s="520"/>
      <c r="T80" s="520"/>
      <c r="U80" s="520"/>
      <c r="V80" s="153"/>
      <c r="W80" s="495"/>
      <c r="X80" s="548"/>
      <c r="Y80" s="497"/>
      <c r="Z80" s="154"/>
      <c r="AA80" s="151"/>
      <c r="AB80" s="520"/>
      <c r="AC80" s="520"/>
      <c r="AD80" s="519">
        <f>IF(AB80&lt;1,((L80/60*O80*Q80)+(W80/60)+(AA80/4.33/60)),((L80/60*O80*Q80)+(W80/60)+(AA80/4.33/60))/AB80)</f>
        <v>0</v>
      </c>
      <c r="AE80" s="519"/>
      <c r="AF80" s="71"/>
      <c r="AG80" s="71"/>
      <c r="AI80" s="67"/>
      <c r="AJ80" s="67"/>
    </row>
    <row r="81" spans="1:36" ht="12">
      <c r="A81" s="7"/>
      <c r="B81" s="538" t="s">
        <v>413</v>
      </c>
      <c r="C81" s="538"/>
      <c r="D81" s="538"/>
      <c r="E81" s="538"/>
      <c r="F81" s="538"/>
      <c r="G81" s="538"/>
      <c r="H81" s="538"/>
      <c r="I81" s="538"/>
      <c r="J81" s="538"/>
      <c r="K81" s="538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153"/>
      <c r="W81" s="495"/>
      <c r="X81" s="548"/>
      <c r="Y81" s="497"/>
      <c r="Z81" s="154"/>
      <c r="AA81" s="151"/>
      <c r="AB81" s="520"/>
      <c r="AC81" s="520"/>
      <c r="AD81" s="519">
        <f>IF(AB81&lt;1,((L81/60*O81*Q81)+(W81/60)+(AA81/4.33/60)),((L81/60*O81*Q81)+(W81/60)+(AA81/4.33/60))/AB81)</f>
        <v>0</v>
      </c>
      <c r="AE81" s="519"/>
      <c r="AF81" s="71"/>
      <c r="AG81" s="71"/>
      <c r="AI81" s="67"/>
      <c r="AJ81" s="67"/>
    </row>
    <row r="82" spans="1:36" ht="12">
      <c r="A82" s="7"/>
      <c r="B82" s="538"/>
      <c r="C82" s="538"/>
      <c r="D82" s="538"/>
      <c r="E82" s="538"/>
      <c r="F82" s="538"/>
      <c r="G82" s="538"/>
      <c r="H82" s="538"/>
      <c r="I82" s="538"/>
      <c r="J82" s="538"/>
      <c r="K82" s="538"/>
      <c r="L82" s="520"/>
      <c r="M82" s="520"/>
      <c r="N82" s="520"/>
      <c r="O82" s="520"/>
      <c r="P82" s="520"/>
      <c r="Q82" s="520"/>
      <c r="R82" s="520"/>
      <c r="S82" s="520"/>
      <c r="T82" s="520"/>
      <c r="U82" s="520"/>
      <c r="V82" s="153"/>
      <c r="W82" s="495"/>
      <c r="X82" s="548"/>
      <c r="Y82" s="497"/>
      <c r="Z82" s="154"/>
      <c r="AA82" s="151"/>
      <c r="AB82" s="520"/>
      <c r="AC82" s="520"/>
      <c r="AD82" s="519">
        <f>IF(AB82&lt;1,((L82/60*O82*Q82)+(W82/60)+(AA82/4.33/60)),((L82/60*O82*Q82)+(W82/60)+(AA82/4.33/60))/AB82)</f>
        <v>0</v>
      </c>
      <c r="AE82" s="519"/>
      <c r="AF82" s="71"/>
      <c r="AG82" s="71"/>
      <c r="AI82" s="67"/>
      <c r="AJ82" s="67"/>
    </row>
    <row r="83" spans="1:36" ht="12">
      <c r="A83" s="7"/>
      <c r="B83" s="538"/>
      <c r="C83" s="538"/>
      <c r="D83" s="538"/>
      <c r="E83" s="538"/>
      <c r="F83" s="538"/>
      <c r="G83" s="538"/>
      <c r="H83" s="538"/>
      <c r="I83" s="538"/>
      <c r="J83" s="538"/>
      <c r="K83" s="538"/>
      <c r="L83" s="520"/>
      <c r="M83" s="520"/>
      <c r="N83" s="520"/>
      <c r="O83" s="520"/>
      <c r="P83" s="520"/>
      <c r="Q83" s="520"/>
      <c r="R83" s="520"/>
      <c r="S83" s="520"/>
      <c r="T83" s="520"/>
      <c r="U83" s="520"/>
      <c r="V83" s="153"/>
      <c r="W83" s="495"/>
      <c r="X83" s="548"/>
      <c r="Y83" s="497"/>
      <c r="Z83" s="154"/>
      <c r="AA83" s="151"/>
      <c r="AB83" s="520"/>
      <c r="AC83" s="520"/>
      <c r="AD83" s="519">
        <f>IF(AB83&lt;1,((L83/60*O83*Q83)+(W83/60)+(AA83/4.33/60)),((L83/60*O83*Q83)+(W83/60)+(AA83/4.33/60))/AB83)</f>
        <v>0</v>
      </c>
      <c r="AE83" s="519"/>
      <c r="AF83" s="71"/>
      <c r="AG83" s="71"/>
      <c r="AI83" s="67"/>
      <c r="AJ83" s="67"/>
    </row>
    <row r="84" spans="1:36" ht="27" customHeight="1">
      <c r="A84" s="197" t="s">
        <v>373</v>
      </c>
      <c r="B84" s="486"/>
      <c r="C84" s="487"/>
      <c r="D84" s="487"/>
      <c r="E84" s="487"/>
      <c r="F84" s="487"/>
      <c r="G84" s="487"/>
      <c r="H84" s="487"/>
      <c r="I84" s="487"/>
      <c r="J84" s="487"/>
      <c r="K84" s="487"/>
      <c r="L84" s="487"/>
      <c r="M84" s="487"/>
      <c r="N84" s="487"/>
      <c r="O84" s="487"/>
      <c r="P84" s="487"/>
      <c r="Q84" s="487"/>
      <c r="R84" s="487"/>
      <c r="S84" s="487"/>
      <c r="T84" s="487"/>
      <c r="U84" s="487"/>
      <c r="V84" s="487"/>
      <c r="W84" s="487"/>
      <c r="X84" s="487"/>
      <c r="Y84" s="487"/>
      <c r="Z84" s="487"/>
      <c r="AA84" s="487"/>
      <c r="AB84" s="487"/>
      <c r="AC84" s="487"/>
      <c r="AD84" s="487"/>
      <c r="AE84" s="487"/>
      <c r="AF84" s="487"/>
      <c r="AG84" s="488"/>
      <c r="AI84" s="67"/>
      <c r="AJ84" s="67"/>
    </row>
    <row r="85" spans="1:33" s="232" customFormat="1" ht="36.75" customHeight="1">
      <c r="A85" s="256" t="s">
        <v>23</v>
      </c>
      <c r="B85" s="592" t="s">
        <v>372</v>
      </c>
      <c r="C85" s="593"/>
      <c r="D85" s="593"/>
      <c r="E85" s="593"/>
      <c r="F85" s="593"/>
      <c r="G85" s="593"/>
      <c r="H85" s="593"/>
      <c r="I85" s="593"/>
      <c r="J85" s="593"/>
      <c r="K85" s="594"/>
      <c r="L85" s="491" t="s">
        <v>325</v>
      </c>
      <c r="M85" s="491"/>
      <c r="N85" s="491"/>
      <c r="O85" s="491" t="s">
        <v>326</v>
      </c>
      <c r="P85" s="491"/>
      <c r="Q85" s="491" t="s">
        <v>327</v>
      </c>
      <c r="R85" s="491"/>
      <c r="S85" s="491"/>
      <c r="T85" s="491"/>
      <c r="U85" s="491"/>
      <c r="V85" s="229"/>
      <c r="W85" s="491" t="s">
        <v>328</v>
      </c>
      <c r="X85" s="491"/>
      <c r="Y85" s="491"/>
      <c r="Z85" s="231"/>
      <c r="AA85" s="228" t="s">
        <v>333</v>
      </c>
      <c r="AB85" s="491" t="s">
        <v>324</v>
      </c>
      <c r="AC85" s="491"/>
      <c r="AD85" s="518" t="s">
        <v>7</v>
      </c>
      <c r="AE85" s="518"/>
      <c r="AF85" s="546">
        <f>SUM(AD86:AD88)</f>
        <v>0</v>
      </c>
      <c r="AG85" s="547"/>
    </row>
    <row r="86" spans="1:36" ht="15">
      <c r="A86" s="198">
        <f>'Assmt Front'!P68</f>
        <v>1</v>
      </c>
      <c r="B86" s="538" t="s">
        <v>414</v>
      </c>
      <c r="C86" s="538"/>
      <c r="D86" s="538"/>
      <c r="E86" s="538"/>
      <c r="F86" s="538"/>
      <c r="G86" s="538"/>
      <c r="H86" s="538"/>
      <c r="I86" s="538"/>
      <c r="J86" s="538"/>
      <c r="K86" s="538"/>
      <c r="L86" s="520"/>
      <c r="M86" s="520"/>
      <c r="N86" s="520"/>
      <c r="O86" s="520"/>
      <c r="P86" s="520"/>
      <c r="Q86" s="520"/>
      <c r="R86" s="520"/>
      <c r="S86" s="520"/>
      <c r="T86" s="520"/>
      <c r="U86" s="520"/>
      <c r="V86" s="153"/>
      <c r="W86" s="495"/>
      <c r="X86" s="548"/>
      <c r="Y86" s="497"/>
      <c r="Z86" s="154"/>
      <c r="AA86" s="151"/>
      <c r="AB86" s="520"/>
      <c r="AC86" s="520"/>
      <c r="AD86" s="519">
        <f>IF(AB86&lt;1,((L86/60*O86*Q86)+(W86/60)+(AA86/4.33/60)),((L86/60*O86*Q86)+(W86/60)+(AA86/4.33/60))/AB86)</f>
        <v>0</v>
      </c>
      <c r="AE86" s="519"/>
      <c r="AF86" s="71"/>
      <c r="AG86" s="71"/>
      <c r="AI86" s="67"/>
      <c r="AJ86" s="67"/>
    </row>
    <row r="87" spans="1:36" ht="12">
      <c r="A87" s="7"/>
      <c r="B87" s="538"/>
      <c r="C87" s="538"/>
      <c r="D87" s="538"/>
      <c r="E87" s="538"/>
      <c r="F87" s="538"/>
      <c r="G87" s="538"/>
      <c r="H87" s="538"/>
      <c r="I87" s="538"/>
      <c r="J87" s="538"/>
      <c r="K87" s="538"/>
      <c r="L87" s="520"/>
      <c r="M87" s="520"/>
      <c r="N87" s="520"/>
      <c r="O87" s="520"/>
      <c r="P87" s="520"/>
      <c r="Q87" s="520"/>
      <c r="R87" s="520"/>
      <c r="S87" s="520"/>
      <c r="T87" s="520"/>
      <c r="U87" s="520"/>
      <c r="V87" s="153"/>
      <c r="W87" s="495"/>
      <c r="X87" s="548"/>
      <c r="Y87" s="497"/>
      <c r="Z87" s="154"/>
      <c r="AA87" s="151"/>
      <c r="AB87" s="520"/>
      <c r="AC87" s="520"/>
      <c r="AD87" s="519">
        <f>IF(AB87&lt;1,((L87/60*O87*Q87)+(W87/60)+(AA87/4.33/60)),((L87/60*O87*Q87)+(W87/60)+(AA87/4.33/60))/AB87)</f>
        <v>0</v>
      </c>
      <c r="AE87" s="519"/>
      <c r="AF87" s="71"/>
      <c r="AG87" s="71"/>
      <c r="AI87" s="67"/>
      <c r="AJ87" s="67"/>
    </row>
    <row r="88" spans="1:36" ht="12">
      <c r="A88" s="7"/>
      <c r="B88" s="538"/>
      <c r="C88" s="538"/>
      <c r="D88" s="538"/>
      <c r="E88" s="538"/>
      <c r="F88" s="538"/>
      <c r="G88" s="538"/>
      <c r="H88" s="538"/>
      <c r="I88" s="538"/>
      <c r="J88" s="538"/>
      <c r="K88" s="538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153"/>
      <c r="W88" s="495"/>
      <c r="X88" s="548"/>
      <c r="Y88" s="497"/>
      <c r="Z88" s="154"/>
      <c r="AA88" s="151"/>
      <c r="AB88" s="520"/>
      <c r="AC88" s="520"/>
      <c r="AD88" s="519">
        <f>IF(AB88&lt;1,((L88/60*O88*Q88)+(W88/60)+(AA88/4.33/60)),((L88/60*O88*Q88)+(W88/60)+(AA88/4.33/60))/AB88)</f>
        <v>0</v>
      </c>
      <c r="AE88" s="519"/>
      <c r="AF88" s="71"/>
      <c r="AG88" s="71"/>
      <c r="AI88" s="67"/>
      <c r="AJ88" s="67"/>
    </row>
    <row r="89" spans="1:36" ht="27" customHeight="1">
      <c r="A89" s="197" t="s">
        <v>373</v>
      </c>
      <c r="B89" s="486"/>
      <c r="C89" s="487"/>
      <c r="D89" s="487"/>
      <c r="E89" s="487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/>
      <c r="W89" s="487"/>
      <c r="X89" s="487"/>
      <c r="Y89" s="487"/>
      <c r="Z89" s="487"/>
      <c r="AA89" s="487"/>
      <c r="AB89" s="487"/>
      <c r="AC89" s="487"/>
      <c r="AD89" s="487"/>
      <c r="AE89" s="487"/>
      <c r="AF89" s="487"/>
      <c r="AG89" s="488"/>
      <c r="AI89" s="67"/>
      <c r="AJ89" s="67"/>
    </row>
    <row r="90" spans="1:33" s="232" customFormat="1" ht="36.75" customHeight="1">
      <c r="A90" s="256" t="s">
        <v>24</v>
      </c>
      <c r="B90" s="592" t="s">
        <v>77</v>
      </c>
      <c r="C90" s="593"/>
      <c r="D90" s="593"/>
      <c r="E90" s="593"/>
      <c r="F90" s="593"/>
      <c r="G90" s="593"/>
      <c r="H90" s="593"/>
      <c r="I90" s="593"/>
      <c r="J90" s="593"/>
      <c r="K90" s="594"/>
      <c r="L90" s="491" t="s">
        <v>325</v>
      </c>
      <c r="M90" s="491"/>
      <c r="N90" s="491"/>
      <c r="O90" s="491" t="s">
        <v>326</v>
      </c>
      <c r="P90" s="491"/>
      <c r="Q90" s="491" t="s">
        <v>327</v>
      </c>
      <c r="R90" s="491"/>
      <c r="S90" s="491"/>
      <c r="T90" s="491"/>
      <c r="U90" s="491"/>
      <c r="V90" s="229"/>
      <c r="W90" s="491" t="s">
        <v>328</v>
      </c>
      <c r="X90" s="491"/>
      <c r="Y90" s="491"/>
      <c r="Z90" s="231"/>
      <c r="AA90" s="228" t="s">
        <v>333</v>
      </c>
      <c r="AB90" s="491" t="s">
        <v>324</v>
      </c>
      <c r="AC90" s="491"/>
      <c r="AD90" s="518" t="s">
        <v>7</v>
      </c>
      <c r="AE90" s="518"/>
      <c r="AF90" s="505">
        <f>SUM(AD91:AD95)</f>
        <v>3.6166666666666667</v>
      </c>
      <c r="AG90" s="506"/>
    </row>
    <row r="91" spans="1:36" ht="15">
      <c r="A91" s="198">
        <f>'Assmt Front'!H68</f>
        <v>4</v>
      </c>
      <c r="B91" s="538" t="s">
        <v>415</v>
      </c>
      <c r="C91" s="538"/>
      <c r="D91" s="538"/>
      <c r="E91" s="538"/>
      <c r="F91" s="538"/>
      <c r="G91" s="538"/>
      <c r="H91" s="538"/>
      <c r="I91" s="538"/>
      <c r="J91" s="538"/>
      <c r="K91" s="538"/>
      <c r="L91" s="520">
        <v>2</v>
      </c>
      <c r="M91" s="520"/>
      <c r="N91" s="520"/>
      <c r="O91" s="520">
        <v>1</v>
      </c>
      <c r="P91" s="520"/>
      <c r="Q91" s="520">
        <v>7</v>
      </c>
      <c r="R91" s="520"/>
      <c r="S91" s="520"/>
      <c r="T91" s="520"/>
      <c r="U91" s="520"/>
      <c r="V91" s="153"/>
      <c r="W91" s="495"/>
      <c r="X91" s="548"/>
      <c r="Y91" s="497"/>
      <c r="Z91" s="154"/>
      <c r="AA91" s="151"/>
      <c r="AB91" s="520"/>
      <c r="AC91" s="520"/>
      <c r="AD91" s="519">
        <f>IF(AB91&lt;1,((L91/60*O91*Q91)+(W91/60)+(AA91/4.33/60)),((L91/60*O91*Q91)+(W91/60)+(AA91/4.33/60))/AB91)</f>
        <v>0.23333333333333334</v>
      </c>
      <c r="AE91" s="519"/>
      <c r="AF91" s="75"/>
      <c r="AG91" s="75"/>
      <c r="AI91" s="67"/>
      <c r="AJ91" s="67"/>
    </row>
    <row r="92" spans="1:36" ht="12">
      <c r="A92" s="7"/>
      <c r="B92" s="538" t="s">
        <v>416</v>
      </c>
      <c r="C92" s="538"/>
      <c r="D92" s="538"/>
      <c r="E92" s="538"/>
      <c r="F92" s="538"/>
      <c r="G92" s="538"/>
      <c r="H92" s="538"/>
      <c r="I92" s="538"/>
      <c r="J92" s="538"/>
      <c r="K92" s="538"/>
      <c r="L92" s="520"/>
      <c r="M92" s="520"/>
      <c r="N92" s="520"/>
      <c r="O92" s="520"/>
      <c r="P92" s="520"/>
      <c r="Q92" s="520"/>
      <c r="R92" s="520"/>
      <c r="S92" s="520"/>
      <c r="T92" s="520"/>
      <c r="U92" s="520"/>
      <c r="V92" s="153"/>
      <c r="W92" s="495"/>
      <c r="X92" s="548"/>
      <c r="Y92" s="497"/>
      <c r="Z92" s="154"/>
      <c r="AA92" s="151"/>
      <c r="AB92" s="520"/>
      <c r="AC92" s="520"/>
      <c r="AD92" s="519">
        <f>IF(AB92&lt;1,((L92/60*O92*Q92)+(W92/60)+(AA92/4.33/60)),((L92/60*O92*Q92)+(W92/60)+(AA92/4.33/60))/AB92)</f>
        <v>0</v>
      </c>
      <c r="AE92" s="519"/>
      <c r="AF92" s="75"/>
      <c r="AG92" s="75"/>
      <c r="AI92" s="67"/>
      <c r="AJ92" s="67"/>
    </row>
    <row r="93" spans="1:36" ht="12">
      <c r="A93" s="7"/>
      <c r="B93" s="538" t="s">
        <v>417</v>
      </c>
      <c r="C93" s="538"/>
      <c r="D93" s="538"/>
      <c r="E93" s="538"/>
      <c r="F93" s="538"/>
      <c r="G93" s="538"/>
      <c r="H93" s="538"/>
      <c r="I93" s="538"/>
      <c r="J93" s="538"/>
      <c r="K93" s="538"/>
      <c r="L93" s="520">
        <v>20</v>
      </c>
      <c r="M93" s="520"/>
      <c r="N93" s="520"/>
      <c r="O93" s="520">
        <v>1</v>
      </c>
      <c r="P93" s="520"/>
      <c r="Q93" s="520">
        <v>7</v>
      </c>
      <c r="R93" s="520"/>
      <c r="S93" s="520"/>
      <c r="T93" s="520"/>
      <c r="U93" s="520"/>
      <c r="V93" s="153"/>
      <c r="W93" s="495"/>
      <c r="X93" s="548"/>
      <c r="Y93" s="497"/>
      <c r="Z93" s="154"/>
      <c r="AA93" s="151"/>
      <c r="AB93" s="520"/>
      <c r="AC93" s="520"/>
      <c r="AD93" s="519">
        <f>IF(AB93&lt;1,((L93/60*O93*Q93)+(W93/60)+(AA93/4.33/60)),((L93/60*O93*Q93)+(W93/60)+(AA93/4.33/60))/AB93)</f>
        <v>2.333333333333333</v>
      </c>
      <c r="AE93" s="519"/>
      <c r="AF93" s="75"/>
      <c r="AG93" s="75"/>
      <c r="AI93" s="67"/>
      <c r="AJ93" s="67"/>
    </row>
    <row r="94" spans="1:36" ht="12">
      <c r="A94" s="7"/>
      <c r="B94" s="538" t="s">
        <v>418</v>
      </c>
      <c r="C94" s="538"/>
      <c r="D94" s="538"/>
      <c r="E94" s="538"/>
      <c r="F94" s="538"/>
      <c r="G94" s="538"/>
      <c r="H94" s="538"/>
      <c r="I94" s="538"/>
      <c r="J94" s="538"/>
      <c r="K94" s="538"/>
      <c r="L94" s="520">
        <v>3</v>
      </c>
      <c r="M94" s="520"/>
      <c r="N94" s="520"/>
      <c r="O94" s="520">
        <v>2</v>
      </c>
      <c r="P94" s="520"/>
      <c r="Q94" s="520">
        <v>7</v>
      </c>
      <c r="R94" s="520"/>
      <c r="S94" s="520"/>
      <c r="T94" s="520"/>
      <c r="U94" s="520"/>
      <c r="V94" s="153"/>
      <c r="W94" s="495"/>
      <c r="X94" s="548"/>
      <c r="Y94" s="497"/>
      <c r="Z94" s="154"/>
      <c r="AA94" s="151"/>
      <c r="AB94" s="520"/>
      <c r="AC94" s="520"/>
      <c r="AD94" s="519">
        <f>IF(AB94&lt;1,((L94/60*O94*Q94)+(W94/60)+(AA94/4.33/60)),((L94/60*O94*Q94)+(W94/60)+(AA94/4.33/60))/AB94)</f>
        <v>0.7000000000000001</v>
      </c>
      <c r="AE94" s="519"/>
      <c r="AF94" s="75"/>
      <c r="AG94" s="75"/>
      <c r="AI94" s="67"/>
      <c r="AJ94" s="67"/>
    </row>
    <row r="95" spans="1:36" ht="12">
      <c r="A95" s="8"/>
      <c r="B95" s="538" t="s">
        <v>419</v>
      </c>
      <c r="C95" s="538"/>
      <c r="D95" s="538"/>
      <c r="E95" s="538"/>
      <c r="F95" s="538"/>
      <c r="G95" s="538"/>
      <c r="H95" s="538"/>
      <c r="I95" s="538"/>
      <c r="J95" s="538"/>
      <c r="K95" s="538"/>
      <c r="L95" s="587">
        <v>3</v>
      </c>
      <c r="M95" s="587"/>
      <c r="N95" s="587"/>
      <c r="O95" s="587">
        <v>1</v>
      </c>
      <c r="P95" s="587"/>
      <c r="Q95" s="587">
        <v>7</v>
      </c>
      <c r="R95" s="587"/>
      <c r="S95" s="587"/>
      <c r="T95" s="587"/>
      <c r="U95" s="587"/>
      <c r="V95" s="156"/>
      <c r="W95" s="512"/>
      <c r="X95" s="588"/>
      <c r="Y95" s="513"/>
      <c r="Z95" s="158"/>
      <c r="AA95" s="155"/>
      <c r="AB95" s="587"/>
      <c r="AC95" s="587"/>
      <c r="AD95" s="589">
        <f>IF(AB95&lt;1,((L95/60*O95*Q95)+(W95/60)+(AA95/4.33/60)),((L95/60*O95*Q95)+(W95/60)+(AA95/4.33/60))/AB95)</f>
        <v>0.35000000000000003</v>
      </c>
      <c r="AE95" s="589"/>
      <c r="AF95" s="75"/>
      <c r="AG95" s="75"/>
      <c r="AI95" s="67"/>
      <c r="AJ95" s="67"/>
    </row>
    <row r="96" spans="1:36" ht="27" customHeight="1">
      <c r="A96" s="197" t="s">
        <v>373</v>
      </c>
      <c r="B96" s="486"/>
      <c r="C96" s="515"/>
      <c r="D96" s="515"/>
      <c r="E96" s="515"/>
      <c r="F96" s="515"/>
      <c r="G96" s="515"/>
      <c r="H96" s="515"/>
      <c r="I96" s="515"/>
      <c r="J96" s="515"/>
      <c r="K96" s="515"/>
      <c r="L96" s="515"/>
      <c r="M96" s="515"/>
      <c r="N96" s="515"/>
      <c r="O96" s="515"/>
      <c r="P96" s="515"/>
      <c r="Q96" s="515"/>
      <c r="R96" s="515"/>
      <c r="S96" s="515"/>
      <c r="T96" s="515"/>
      <c r="U96" s="515"/>
      <c r="V96" s="515"/>
      <c r="W96" s="515"/>
      <c r="X96" s="515"/>
      <c r="Y96" s="515"/>
      <c r="Z96" s="515"/>
      <c r="AA96" s="515"/>
      <c r="AB96" s="515"/>
      <c r="AC96" s="515"/>
      <c r="AD96" s="515"/>
      <c r="AE96" s="515"/>
      <c r="AF96" s="515"/>
      <c r="AG96" s="516"/>
      <c r="AI96" s="67"/>
      <c r="AJ96" s="67"/>
    </row>
    <row r="97" spans="1:33" s="232" customFormat="1" ht="36.75" customHeight="1">
      <c r="A97" s="256" t="s">
        <v>25</v>
      </c>
      <c r="B97" s="592" t="s">
        <v>97</v>
      </c>
      <c r="C97" s="593"/>
      <c r="D97" s="593"/>
      <c r="E97" s="593"/>
      <c r="F97" s="593"/>
      <c r="G97" s="593"/>
      <c r="H97" s="593"/>
      <c r="I97" s="593"/>
      <c r="J97" s="593"/>
      <c r="K97" s="594"/>
      <c r="L97" s="491" t="s">
        <v>325</v>
      </c>
      <c r="M97" s="491"/>
      <c r="N97" s="491"/>
      <c r="O97" s="491" t="s">
        <v>326</v>
      </c>
      <c r="P97" s="491"/>
      <c r="Q97" s="491" t="s">
        <v>327</v>
      </c>
      <c r="R97" s="491"/>
      <c r="S97" s="491"/>
      <c r="T97" s="491"/>
      <c r="U97" s="491"/>
      <c r="V97" s="229"/>
      <c r="W97" s="491" t="s">
        <v>328</v>
      </c>
      <c r="X97" s="491"/>
      <c r="Y97" s="491"/>
      <c r="Z97" s="231"/>
      <c r="AA97" s="228" t="s">
        <v>333</v>
      </c>
      <c r="AB97" s="491" t="s">
        <v>324</v>
      </c>
      <c r="AC97" s="491"/>
      <c r="AD97" s="518" t="s">
        <v>7</v>
      </c>
      <c r="AE97" s="518"/>
      <c r="AF97" s="546">
        <f>SUM(AD98:AD101)</f>
        <v>0</v>
      </c>
      <c r="AG97" s="547"/>
    </row>
    <row r="98" spans="1:36" ht="15">
      <c r="A98" s="194"/>
      <c r="B98" s="538" t="s">
        <v>420</v>
      </c>
      <c r="C98" s="538"/>
      <c r="D98" s="538"/>
      <c r="E98" s="538"/>
      <c r="F98" s="538"/>
      <c r="G98" s="538"/>
      <c r="H98" s="538"/>
      <c r="I98" s="538"/>
      <c r="J98" s="538"/>
      <c r="K98" s="538"/>
      <c r="L98" s="520"/>
      <c r="M98" s="520"/>
      <c r="N98" s="520"/>
      <c r="O98" s="520"/>
      <c r="P98" s="520"/>
      <c r="Q98" s="520"/>
      <c r="R98" s="520"/>
      <c r="S98" s="520"/>
      <c r="T98" s="520"/>
      <c r="U98" s="520"/>
      <c r="V98" s="153"/>
      <c r="W98" s="495"/>
      <c r="X98" s="548"/>
      <c r="Y98" s="497"/>
      <c r="Z98" s="154"/>
      <c r="AA98" s="151"/>
      <c r="AB98" s="520"/>
      <c r="AC98" s="520"/>
      <c r="AD98" s="519">
        <f>IF(AB98&lt;1,((L98/60*O98*Q98)+(W98/60)+(AA98/4.33/60)),((L98/60*O98*Q98)+(W98/60)+(AA98/4.33/60))/AB98)</f>
        <v>0</v>
      </c>
      <c r="AE98" s="519"/>
      <c r="AF98" s="71"/>
      <c r="AG98" s="71"/>
      <c r="AI98" s="67"/>
      <c r="AJ98" s="67"/>
    </row>
    <row r="99" spans="1:36" ht="12">
      <c r="A99" s="7"/>
      <c r="B99" s="538" t="s">
        <v>421</v>
      </c>
      <c r="C99" s="538"/>
      <c r="D99" s="538"/>
      <c r="E99" s="538"/>
      <c r="F99" s="538"/>
      <c r="G99" s="538"/>
      <c r="H99" s="538"/>
      <c r="I99" s="538"/>
      <c r="J99" s="538"/>
      <c r="K99" s="538"/>
      <c r="L99" s="520"/>
      <c r="M99" s="520"/>
      <c r="N99" s="520"/>
      <c r="O99" s="520"/>
      <c r="P99" s="520"/>
      <c r="Q99" s="520"/>
      <c r="R99" s="520"/>
      <c r="S99" s="520"/>
      <c r="T99" s="520"/>
      <c r="U99" s="520"/>
      <c r="V99" s="153"/>
      <c r="W99" s="495"/>
      <c r="X99" s="548"/>
      <c r="Y99" s="497"/>
      <c r="Z99" s="154"/>
      <c r="AA99" s="151"/>
      <c r="AB99" s="520"/>
      <c r="AC99" s="520"/>
      <c r="AD99" s="519">
        <f>IF(AB99&lt;1,((L99/60*O99*Q99)+(W99/60)+(AA99/4.33/60)),((L99/60*O99*Q99)+(W99/60)+(AA99/4.33/60))/AB99)</f>
        <v>0</v>
      </c>
      <c r="AE99" s="519"/>
      <c r="AF99" s="71"/>
      <c r="AG99" s="71"/>
      <c r="AI99" s="67"/>
      <c r="AJ99" s="67"/>
    </row>
    <row r="100" spans="1:36" ht="12">
      <c r="A100" s="7"/>
      <c r="B100" s="538" t="s">
        <v>422</v>
      </c>
      <c r="C100" s="538"/>
      <c r="D100" s="538"/>
      <c r="E100" s="538"/>
      <c r="F100" s="538"/>
      <c r="G100" s="538"/>
      <c r="H100" s="538"/>
      <c r="I100" s="538"/>
      <c r="J100" s="538"/>
      <c r="K100" s="538"/>
      <c r="L100" s="520"/>
      <c r="M100" s="520"/>
      <c r="N100" s="520"/>
      <c r="O100" s="520"/>
      <c r="P100" s="520"/>
      <c r="Q100" s="520"/>
      <c r="R100" s="520"/>
      <c r="S100" s="520"/>
      <c r="T100" s="520"/>
      <c r="U100" s="520"/>
      <c r="V100" s="153"/>
      <c r="W100" s="495"/>
      <c r="X100" s="548"/>
      <c r="Y100" s="497"/>
      <c r="Z100" s="154"/>
      <c r="AA100" s="151"/>
      <c r="AB100" s="520"/>
      <c r="AC100" s="520"/>
      <c r="AD100" s="519">
        <f>IF(AB100&lt;1,((L100/60*O100*Q100)+(W100/60)+(AA100/4.33/60)),((L100/60*O100*Q100)+(W100/60)+(AA100/4.33/60))/AB100)</f>
        <v>0</v>
      </c>
      <c r="AE100" s="519"/>
      <c r="AF100" s="71"/>
      <c r="AG100" s="71"/>
      <c r="AI100" s="67"/>
      <c r="AJ100" s="67"/>
    </row>
    <row r="101" spans="1:36" ht="12">
      <c r="A101" s="7"/>
      <c r="B101" s="538"/>
      <c r="C101" s="538"/>
      <c r="D101" s="538"/>
      <c r="E101" s="538"/>
      <c r="F101" s="538"/>
      <c r="G101" s="538"/>
      <c r="H101" s="538"/>
      <c r="I101" s="538"/>
      <c r="J101" s="538"/>
      <c r="K101" s="538"/>
      <c r="L101" s="520"/>
      <c r="M101" s="520"/>
      <c r="N101" s="520"/>
      <c r="O101" s="520"/>
      <c r="P101" s="520"/>
      <c r="Q101" s="520"/>
      <c r="R101" s="520"/>
      <c r="S101" s="520"/>
      <c r="T101" s="520"/>
      <c r="U101" s="520"/>
      <c r="V101" s="153"/>
      <c r="W101" s="495"/>
      <c r="X101" s="548"/>
      <c r="Y101" s="497"/>
      <c r="Z101" s="154"/>
      <c r="AA101" s="151"/>
      <c r="AB101" s="520"/>
      <c r="AC101" s="520"/>
      <c r="AD101" s="519">
        <f>IF(AB101&lt;1,((L101/60*O101*Q101)+(W101/60)+(AA101/4.33/60)),((L101/60*O101*Q101)+(W101/60)+(AA101/4.33/60))/AB101)</f>
        <v>0</v>
      </c>
      <c r="AE101" s="519"/>
      <c r="AF101" s="71"/>
      <c r="AG101" s="71"/>
      <c r="AI101" s="67"/>
      <c r="AJ101" s="67"/>
    </row>
    <row r="102" spans="1:36" ht="27" customHeight="1">
      <c r="A102" s="197" t="s">
        <v>373</v>
      </c>
      <c r="B102" s="486"/>
      <c r="C102" s="515"/>
      <c r="D102" s="515"/>
      <c r="E102" s="515"/>
      <c r="F102" s="515"/>
      <c r="G102" s="515"/>
      <c r="H102" s="515"/>
      <c r="I102" s="515"/>
      <c r="J102" s="515"/>
      <c r="K102" s="515"/>
      <c r="L102" s="515"/>
      <c r="M102" s="515"/>
      <c r="N102" s="515"/>
      <c r="O102" s="515"/>
      <c r="P102" s="515"/>
      <c r="Q102" s="515"/>
      <c r="R102" s="515"/>
      <c r="S102" s="515"/>
      <c r="T102" s="515"/>
      <c r="U102" s="515"/>
      <c r="V102" s="515"/>
      <c r="W102" s="515"/>
      <c r="X102" s="515"/>
      <c r="Y102" s="515"/>
      <c r="Z102" s="515"/>
      <c r="AA102" s="515"/>
      <c r="AB102" s="515"/>
      <c r="AC102" s="515"/>
      <c r="AD102" s="515"/>
      <c r="AE102" s="515"/>
      <c r="AF102" s="515"/>
      <c r="AG102" s="516"/>
      <c r="AI102" s="67"/>
      <c r="AJ102" s="67"/>
    </row>
    <row r="103" spans="1:33" s="232" customFormat="1" ht="36" customHeight="1">
      <c r="A103" s="256" t="s">
        <v>26</v>
      </c>
      <c r="B103" s="592" t="s">
        <v>78</v>
      </c>
      <c r="C103" s="593"/>
      <c r="D103" s="593"/>
      <c r="E103" s="593"/>
      <c r="F103" s="593"/>
      <c r="G103" s="593"/>
      <c r="H103" s="593"/>
      <c r="I103" s="593"/>
      <c r="J103" s="593"/>
      <c r="K103" s="594"/>
      <c r="L103" s="491" t="s">
        <v>325</v>
      </c>
      <c r="M103" s="491"/>
      <c r="N103" s="491"/>
      <c r="O103" s="491" t="s">
        <v>326</v>
      </c>
      <c r="P103" s="491"/>
      <c r="Q103" s="491" t="s">
        <v>327</v>
      </c>
      <c r="R103" s="491"/>
      <c r="S103" s="491"/>
      <c r="T103" s="491"/>
      <c r="U103" s="491"/>
      <c r="V103" s="229"/>
      <c r="W103" s="491" t="s">
        <v>328</v>
      </c>
      <c r="X103" s="491"/>
      <c r="Y103" s="491"/>
      <c r="Z103" s="231"/>
      <c r="AA103" s="228" t="s">
        <v>333</v>
      </c>
      <c r="AB103" s="491" t="s">
        <v>324</v>
      </c>
      <c r="AC103" s="491"/>
      <c r="AD103" s="518" t="s">
        <v>7</v>
      </c>
      <c r="AE103" s="518"/>
      <c r="AF103" s="546">
        <f>SUM(AD104:AD106)</f>
        <v>0.23333333333333334</v>
      </c>
      <c r="AG103" s="547"/>
    </row>
    <row r="104" spans="1:36" ht="15">
      <c r="A104" s="194"/>
      <c r="B104" s="538" t="s">
        <v>423</v>
      </c>
      <c r="C104" s="538"/>
      <c r="D104" s="538"/>
      <c r="E104" s="538"/>
      <c r="F104" s="538"/>
      <c r="G104" s="538"/>
      <c r="H104" s="538"/>
      <c r="I104" s="538"/>
      <c r="J104" s="538"/>
      <c r="K104" s="538"/>
      <c r="L104" s="520">
        <v>2</v>
      </c>
      <c r="M104" s="520"/>
      <c r="N104" s="520"/>
      <c r="O104" s="520">
        <v>1</v>
      </c>
      <c r="P104" s="520"/>
      <c r="Q104" s="520">
        <v>7</v>
      </c>
      <c r="R104" s="520"/>
      <c r="S104" s="520"/>
      <c r="T104" s="520"/>
      <c r="U104" s="520"/>
      <c r="V104" s="153"/>
      <c r="W104" s="495"/>
      <c r="X104" s="548"/>
      <c r="Y104" s="497"/>
      <c r="Z104" s="154"/>
      <c r="AA104" s="151"/>
      <c r="AB104" s="520"/>
      <c r="AC104" s="520"/>
      <c r="AD104" s="519">
        <f>IF(AB104&lt;1,((L104/60*O104*Q104)+(W104/60)+(AA104/4.33/60)),((L104/60*O104*Q104)+(W104/60)+(AA104/4.33/60))/AB104)</f>
        <v>0.23333333333333334</v>
      </c>
      <c r="AE104" s="519"/>
      <c r="AF104" s="71"/>
      <c r="AG104" s="71"/>
      <c r="AI104" s="67"/>
      <c r="AJ104" s="67"/>
    </row>
    <row r="105" spans="1:36" ht="12">
      <c r="A105" s="7"/>
      <c r="B105" s="538" t="s">
        <v>424</v>
      </c>
      <c r="C105" s="538"/>
      <c r="D105" s="538"/>
      <c r="E105" s="538"/>
      <c r="F105" s="538"/>
      <c r="G105" s="538"/>
      <c r="H105" s="538"/>
      <c r="I105" s="538"/>
      <c r="J105" s="538"/>
      <c r="K105" s="538"/>
      <c r="L105" s="520"/>
      <c r="M105" s="520"/>
      <c r="N105" s="520"/>
      <c r="O105" s="520"/>
      <c r="P105" s="520"/>
      <c r="Q105" s="520"/>
      <c r="R105" s="520"/>
      <c r="S105" s="520"/>
      <c r="T105" s="520"/>
      <c r="U105" s="520"/>
      <c r="V105" s="153"/>
      <c r="W105" s="495"/>
      <c r="X105" s="548"/>
      <c r="Y105" s="497"/>
      <c r="Z105" s="154"/>
      <c r="AA105" s="151"/>
      <c r="AB105" s="520"/>
      <c r="AC105" s="520"/>
      <c r="AD105" s="519">
        <f>IF(AB105&lt;1,((L105/60*O105*Q105)+(W105/60)+(AA105/4.33/60)),((L105/60*O105*Q105)+(W105/60)+(AA105/4.33/60))/AB105)</f>
        <v>0</v>
      </c>
      <c r="AE105" s="519"/>
      <c r="AF105" s="71"/>
      <c r="AG105" s="71"/>
      <c r="AI105" s="67"/>
      <c r="AJ105" s="67"/>
    </row>
    <row r="106" spans="1:36" ht="12">
      <c r="A106" s="8"/>
      <c r="B106" s="586"/>
      <c r="C106" s="586"/>
      <c r="D106" s="586"/>
      <c r="E106" s="586"/>
      <c r="F106" s="586"/>
      <c r="G106" s="586"/>
      <c r="H106" s="586"/>
      <c r="I106" s="586"/>
      <c r="J106" s="586"/>
      <c r="K106" s="586"/>
      <c r="L106" s="587"/>
      <c r="M106" s="587"/>
      <c r="N106" s="587"/>
      <c r="O106" s="587"/>
      <c r="P106" s="587"/>
      <c r="Q106" s="587"/>
      <c r="R106" s="587"/>
      <c r="S106" s="587"/>
      <c r="T106" s="587"/>
      <c r="U106" s="587"/>
      <c r="V106" s="156"/>
      <c r="W106" s="512"/>
      <c r="X106" s="588"/>
      <c r="Y106" s="513"/>
      <c r="Z106" s="158"/>
      <c r="AA106" s="155"/>
      <c r="AB106" s="587"/>
      <c r="AC106" s="587"/>
      <c r="AD106" s="589">
        <f>IF(AB106&lt;1,((L106/60*O106*Q106)+(W106/60)+(AA106/4.33/60)),((L106/60*O106*Q106)+(W106/60)+(AA106/4.33/60))/AB106)</f>
        <v>0</v>
      </c>
      <c r="AE106" s="589"/>
      <c r="AF106" s="71"/>
      <c r="AG106" s="71"/>
      <c r="AI106" s="67"/>
      <c r="AJ106" s="67"/>
    </row>
    <row r="107" spans="1:36" ht="27" customHeight="1">
      <c r="A107" s="197" t="s">
        <v>373</v>
      </c>
      <c r="B107" s="486"/>
      <c r="C107" s="515"/>
      <c r="D107" s="515"/>
      <c r="E107" s="515"/>
      <c r="F107" s="515"/>
      <c r="G107" s="515"/>
      <c r="H107" s="515"/>
      <c r="I107" s="515"/>
      <c r="J107" s="515"/>
      <c r="K107" s="515"/>
      <c r="L107" s="515"/>
      <c r="M107" s="515"/>
      <c r="N107" s="515"/>
      <c r="O107" s="515"/>
      <c r="P107" s="515"/>
      <c r="Q107" s="515"/>
      <c r="R107" s="515"/>
      <c r="S107" s="515"/>
      <c r="T107" s="515"/>
      <c r="U107" s="515"/>
      <c r="V107" s="515"/>
      <c r="W107" s="515"/>
      <c r="X107" s="515"/>
      <c r="Y107" s="515"/>
      <c r="Z107" s="515"/>
      <c r="AA107" s="515"/>
      <c r="AB107" s="515"/>
      <c r="AC107" s="515"/>
      <c r="AD107" s="515"/>
      <c r="AE107" s="515"/>
      <c r="AF107" s="515"/>
      <c r="AG107" s="516"/>
      <c r="AI107" s="67"/>
      <c r="AJ107" s="67"/>
    </row>
    <row r="108" spans="1:33" s="232" customFormat="1" ht="39" customHeight="1">
      <c r="A108" s="256" t="s">
        <v>27</v>
      </c>
      <c r="B108" s="585" t="s">
        <v>329</v>
      </c>
      <c r="C108" s="585"/>
      <c r="D108" s="585"/>
      <c r="E108" s="585"/>
      <c r="F108" s="585"/>
      <c r="G108" s="585"/>
      <c r="H108" s="585"/>
      <c r="I108" s="585"/>
      <c r="J108" s="585"/>
      <c r="K108" s="585"/>
      <c r="L108" s="491" t="s">
        <v>325</v>
      </c>
      <c r="M108" s="491"/>
      <c r="N108" s="491"/>
      <c r="O108" s="491" t="s">
        <v>326</v>
      </c>
      <c r="P108" s="491"/>
      <c r="Q108" s="491" t="s">
        <v>327</v>
      </c>
      <c r="R108" s="491"/>
      <c r="S108" s="491"/>
      <c r="T108" s="491"/>
      <c r="U108" s="491"/>
      <c r="V108" s="229"/>
      <c r="W108" s="491" t="s">
        <v>328</v>
      </c>
      <c r="X108" s="491"/>
      <c r="Y108" s="491"/>
      <c r="Z108" s="231"/>
      <c r="AA108" s="228" t="s">
        <v>333</v>
      </c>
      <c r="AB108" s="491" t="s">
        <v>324</v>
      </c>
      <c r="AC108" s="491"/>
      <c r="AD108" s="518" t="s">
        <v>7</v>
      </c>
      <c r="AE108" s="518"/>
      <c r="AF108" s="596">
        <f>SUM(AD109:AD118)</f>
        <v>0.03849114703618168</v>
      </c>
      <c r="AG108" s="597"/>
    </row>
    <row r="109" spans="1:36" ht="15">
      <c r="A109" s="195"/>
      <c r="B109" s="538"/>
      <c r="C109" s="538"/>
      <c r="D109" s="538"/>
      <c r="E109" s="538"/>
      <c r="F109" s="538"/>
      <c r="G109" s="538"/>
      <c r="H109" s="538"/>
      <c r="I109" s="538"/>
      <c r="J109" s="538"/>
      <c r="K109" s="538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153"/>
      <c r="W109" s="495"/>
      <c r="X109" s="548"/>
      <c r="Y109" s="497"/>
      <c r="Z109" s="154"/>
      <c r="AA109" s="151">
        <v>10</v>
      </c>
      <c r="AB109" s="520"/>
      <c r="AC109" s="520"/>
      <c r="AD109" s="519">
        <f aca="true" t="shared" si="1" ref="AD109:AD118">IF(AB109&lt;1,((L109/60*O109*Q109)+(W109/60)+(AA109/4.33/60)),((L109/60*O109*Q109)+(W109/60)+(AA109/4.33/60))/AB109)</f>
        <v>0.03849114703618168</v>
      </c>
      <c r="AE109" s="519"/>
      <c r="AF109" s="71"/>
      <c r="AG109" s="71"/>
      <c r="AI109" s="67"/>
      <c r="AJ109" s="67"/>
    </row>
    <row r="110" spans="1:36" ht="12">
      <c r="A110" s="7"/>
      <c r="B110" s="538"/>
      <c r="C110" s="538"/>
      <c r="D110" s="538"/>
      <c r="E110" s="538"/>
      <c r="F110" s="538"/>
      <c r="G110" s="538"/>
      <c r="H110" s="538"/>
      <c r="I110" s="538"/>
      <c r="J110" s="538"/>
      <c r="K110" s="538"/>
      <c r="L110" s="520"/>
      <c r="M110" s="520"/>
      <c r="N110" s="520"/>
      <c r="O110" s="520"/>
      <c r="P110" s="520"/>
      <c r="Q110" s="520"/>
      <c r="R110" s="520"/>
      <c r="S110" s="520"/>
      <c r="T110" s="520"/>
      <c r="U110" s="520"/>
      <c r="V110" s="153"/>
      <c r="W110" s="495"/>
      <c r="X110" s="548"/>
      <c r="Y110" s="497"/>
      <c r="Z110" s="154"/>
      <c r="AA110" s="151"/>
      <c r="AB110" s="520"/>
      <c r="AC110" s="520"/>
      <c r="AD110" s="519">
        <f t="shared" si="1"/>
        <v>0</v>
      </c>
      <c r="AE110" s="519"/>
      <c r="AF110" s="71"/>
      <c r="AG110" s="71"/>
      <c r="AI110" s="67"/>
      <c r="AJ110" s="67"/>
    </row>
    <row r="111" spans="1:36" ht="12">
      <c r="A111" s="7"/>
      <c r="B111" s="550"/>
      <c r="C111" s="551"/>
      <c r="D111" s="551"/>
      <c r="E111" s="551"/>
      <c r="F111" s="551"/>
      <c r="G111" s="551"/>
      <c r="H111" s="551"/>
      <c r="I111" s="551"/>
      <c r="J111" s="551"/>
      <c r="K111" s="552"/>
      <c r="L111" s="495"/>
      <c r="M111" s="548"/>
      <c r="N111" s="497"/>
      <c r="O111" s="495"/>
      <c r="P111" s="497"/>
      <c r="Q111" s="495"/>
      <c r="R111" s="497"/>
      <c r="S111" s="151"/>
      <c r="T111" s="151"/>
      <c r="U111" s="151"/>
      <c r="V111" s="153"/>
      <c r="W111" s="495"/>
      <c r="X111" s="526"/>
      <c r="Y111" s="152"/>
      <c r="Z111" s="154"/>
      <c r="AA111" s="151"/>
      <c r="AB111" s="495"/>
      <c r="AC111" s="497"/>
      <c r="AD111" s="503">
        <f t="shared" si="1"/>
        <v>0</v>
      </c>
      <c r="AE111" s="504"/>
      <c r="AF111" s="71"/>
      <c r="AG111" s="71"/>
      <c r="AI111" s="67"/>
      <c r="AJ111" s="67"/>
    </row>
    <row r="112" spans="1:36" ht="12">
      <c r="A112" s="7"/>
      <c r="B112" s="550"/>
      <c r="C112" s="551"/>
      <c r="D112" s="551"/>
      <c r="E112" s="551"/>
      <c r="F112" s="551"/>
      <c r="G112" s="551"/>
      <c r="H112" s="551"/>
      <c r="I112" s="551"/>
      <c r="J112" s="551"/>
      <c r="K112" s="552"/>
      <c r="L112" s="495"/>
      <c r="M112" s="548"/>
      <c r="N112" s="497"/>
      <c r="O112" s="495"/>
      <c r="P112" s="497"/>
      <c r="Q112" s="495"/>
      <c r="R112" s="497"/>
      <c r="S112" s="151"/>
      <c r="T112" s="151"/>
      <c r="U112" s="151"/>
      <c r="V112" s="153"/>
      <c r="W112" s="495"/>
      <c r="X112" s="526"/>
      <c r="Y112" s="152"/>
      <c r="Z112" s="154"/>
      <c r="AA112" s="151"/>
      <c r="AB112" s="495"/>
      <c r="AC112" s="497"/>
      <c r="AD112" s="503">
        <f t="shared" si="1"/>
        <v>0</v>
      </c>
      <c r="AE112" s="504"/>
      <c r="AF112" s="71"/>
      <c r="AG112" s="71"/>
      <c r="AI112" s="67"/>
      <c r="AJ112" s="67"/>
    </row>
    <row r="113" spans="1:36" ht="12">
      <c r="A113" s="7"/>
      <c r="B113" s="538"/>
      <c r="C113" s="538"/>
      <c r="D113" s="538"/>
      <c r="E113" s="538"/>
      <c r="F113" s="538"/>
      <c r="G113" s="538"/>
      <c r="H113" s="538"/>
      <c r="I113" s="538"/>
      <c r="J113" s="538"/>
      <c r="K113" s="538"/>
      <c r="L113" s="520"/>
      <c r="M113" s="520"/>
      <c r="N113" s="520"/>
      <c r="O113" s="520"/>
      <c r="P113" s="520"/>
      <c r="Q113" s="520"/>
      <c r="R113" s="520"/>
      <c r="S113" s="520"/>
      <c r="T113" s="520"/>
      <c r="U113" s="520"/>
      <c r="V113" s="153"/>
      <c r="W113" s="495"/>
      <c r="X113" s="548"/>
      <c r="Y113" s="497"/>
      <c r="Z113" s="154"/>
      <c r="AA113" s="151"/>
      <c r="AB113" s="520"/>
      <c r="AC113" s="520"/>
      <c r="AD113" s="519">
        <f t="shared" si="1"/>
        <v>0</v>
      </c>
      <c r="AE113" s="519"/>
      <c r="AF113" s="71"/>
      <c r="AG113" s="71"/>
      <c r="AI113" s="67"/>
      <c r="AJ113" s="67"/>
    </row>
    <row r="114" spans="1:36" ht="12">
      <c r="A114" s="7"/>
      <c r="B114" s="540"/>
      <c r="C114" s="556"/>
      <c r="D114" s="556"/>
      <c r="E114" s="556"/>
      <c r="F114" s="556"/>
      <c r="G114" s="556"/>
      <c r="H114" s="556"/>
      <c r="I114" s="556"/>
      <c r="J114" s="556"/>
      <c r="K114" s="557"/>
      <c r="L114" s="495"/>
      <c r="M114" s="548"/>
      <c r="N114" s="497"/>
      <c r="O114" s="495"/>
      <c r="P114" s="497"/>
      <c r="Q114" s="495"/>
      <c r="R114" s="497"/>
      <c r="S114" s="151"/>
      <c r="T114" s="151"/>
      <c r="U114" s="151"/>
      <c r="V114" s="153">
        <v>5</v>
      </c>
      <c r="W114" s="495"/>
      <c r="X114" s="496"/>
      <c r="Y114" s="152"/>
      <c r="Z114" s="154"/>
      <c r="AA114" s="151"/>
      <c r="AB114" s="495"/>
      <c r="AC114" s="497"/>
      <c r="AD114" s="503">
        <f t="shared" si="1"/>
        <v>0</v>
      </c>
      <c r="AE114" s="504"/>
      <c r="AF114" s="71"/>
      <c r="AG114" s="71"/>
      <c r="AI114" s="67"/>
      <c r="AJ114" s="67"/>
    </row>
    <row r="115" spans="1:36" ht="12">
      <c r="A115" s="7"/>
      <c r="B115" s="540"/>
      <c r="C115" s="556"/>
      <c r="D115" s="556"/>
      <c r="E115" s="556"/>
      <c r="F115" s="556"/>
      <c r="G115" s="556"/>
      <c r="H115" s="556"/>
      <c r="I115" s="556"/>
      <c r="J115" s="556"/>
      <c r="K115" s="557"/>
      <c r="L115" s="495"/>
      <c r="M115" s="548"/>
      <c r="N115" s="497"/>
      <c r="O115" s="495"/>
      <c r="P115" s="497"/>
      <c r="Q115" s="495"/>
      <c r="R115" s="497"/>
      <c r="S115" s="151"/>
      <c r="T115" s="151"/>
      <c r="U115" s="151"/>
      <c r="V115" s="153"/>
      <c r="W115" s="495"/>
      <c r="X115" s="496"/>
      <c r="Y115" s="152"/>
      <c r="Z115" s="154"/>
      <c r="AA115" s="151"/>
      <c r="AB115" s="495"/>
      <c r="AC115" s="497"/>
      <c r="AD115" s="503">
        <f t="shared" si="1"/>
        <v>0</v>
      </c>
      <c r="AE115" s="504"/>
      <c r="AF115" s="71"/>
      <c r="AG115" s="71"/>
      <c r="AI115" s="67"/>
      <c r="AJ115" s="67"/>
    </row>
    <row r="116" spans="1:36" ht="12">
      <c r="A116" s="7"/>
      <c r="B116" s="540"/>
      <c r="C116" s="556"/>
      <c r="D116" s="556"/>
      <c r="E116" s="556"/>
      <c r="F116" s="556"/>
      <c r="G116" s="556"/>
      <c r="H116" s="556"/>
      <c r="I116" s="556"/>
      <c r="J116" s="556"/>
      <c r="K116" s="557"/>
      <c r="L116" s="495"/>
      <c r="M116" s="548"/>
      <c r="N116" s="497"/>
      <c r="O116" s="495"/>
      <c r="P116" s="497"/>
      <c r="Q116" s="495"/>
      <c r="R116" s="497"/>
      <c r="S116" s="151"/>
      <c r="T116" s="151"/>
      <c r="U116" s="151"/>
      <c r="V116" s="153"/>
      <c r="W116" s="495"/>
      <c r="X116" s="496"/>
      <c r="Y116" s="152"/>
      <c r="Z116" s="154"/>
      <c r="AA116" s="151"/>
      <c r="AB116" s="495"/>
      <c r="AC116" s="497"/>
      <c r="AD116" s="503">
        <f t="shared" si="1"/>
        <v>0</v>
      </c>
      <c r="AE116" s="504"/>
      <c r="AF116" s="71"/>
      <c r="AG116" s="71"/>
      <c r="AI116" s="67"/>
      <c r="AJ116" s="67"/>
    </row>
    <row r="117" spans="1:36" ht="12">
      <c r="A117" s="7"/>
      <c r="B117" s="540"/>
      <c r="C117" s="556"/>
      <c r="D117" s="556"/>
      <c r="E117" s="556"/>
      <c r="F117" s="556"/>
      <c r="G117" s="556"/>
      <c r="H117" s="556"/>
      <c r="I117" s="556"/>
      <c r="J117" s="556"/>
      <c r="K117" s="557"/>
      <c r="L117" s="495"/>
      <c r="M117" s="548"/>
      <c r="N117" s="497"/>
      <c r="O117" s="495"/>
      <c r="P117" s="497"/>
      <c r="Q117" s="495"/>
      <c r="R117" s="497"/>
      <c r="S117" s="151"/>
      <c r="T117" s="151"/>
      <c r="U117" s="151"/>
      <c r="V117" s="153"/>
      <c r="W117" s="495"/>
      <c r="X117" s="496"/>
      <c r="Y117" s="152"/>
      <c r="Z117" s="154"/>
      <c r="AA117" s="151"/>
      <c r="AB117" s="495"/>
      <c r="AC117" s="497"/>
      <c r="AD117" s="503">
        <f t="shared" si="1"/>
        <v>0</v>
      </c>
      <c r="AE117" s="504"/>
      <c r="AF117" s="71"/>
      <c r="AG117" s="71"/>
      <c r="AI117" s="67"/>
      <c r="AJ117" s="67"/>
    </row>
    <row r="118" spans="1:36" ht="12">
      <c r="A118" s="8"/>
      <c r="B118" s="553"/>
      <c r="C118" s="554"/>
      <c r="D118" s="554"/>
      <c r="E118" s="554"/>
      <c r="F118" s="554"/>
      <c r="G118" s="554"/>
      <c r="H118" s="554"/>
      <c r="I118" s="554"/>
      <c r="J118" s="554"/>
      <c r="K118" s="555"/>
      <c r="L118" s="512"/>
      <c r="M118" s="588"/>
      <c r="N118" s="513"/>
      <c r="O118" s="512"/>
      <c r="P118" s="513"/>
      <c r="Q118" s="512"/>
      <c r="R118" s="513"/>
      <c r="S118" s="155"/>
      <c r="T118" s="155"/>
      <c r="U118" s="155"/>
      <c r="V118" s="156"/>
      <c r="W118" s="512"/>
      <c r="X118" s="521"/>
      <c r="Y118" s="157"/>
      <c r="Z118" s="158"/>
      <c r="AA118" s="155"/>
      <c r="AB118" s="512"/>
      <c r="AC118" s="513"/>
      <c r="AD118" s="522">
        <f t="shared" si="1"/>
        <v>0</v>
      </c>
      <c r="AE118" s="523"/>
      <c r="AF118" s="71"/>
      <c r="AG118" s="71"/>
      <c r="AI118" s="67"/>
      <c r="AJ118" s="67"/>
    </row>
    <row r="119" spans="1:36" ht="27" customHeight="1">
      <c r="A119" s="197" t="s">
        <v>373</v>
      </c>
      <c r="B119" s="517"/>
      <c r="C119" s="487"/>
      <c r="D119" s="487"/>
      <c r="E119" s="487"/>
      <c r="F119" s="487"/>
      <c r="G119" s="487"/>
      <c r="H119" s="487"/>
      <c r="I119" s="487"/>
      <c r="J119" s="487"/>
      <c r="K119" s="487"/>
      <c r="L119" s="487"/>
      <c r="M119" s="487"/>
      <c r="N119" s="487"/>
      <c r="O119" s="487"/>
      <c r="P119" s="487"/>
      <c r="Q119" s="487"/>
      <c r="R119" s="487"/>
      <c r="S119" s="487"/>
      <c r="T119" s="487"/>
      <c r="U119" s="487"/>
      <c r="V119" s="487"/>
      <c r="W119" s="487"/>
      <c r="X119" s="487"/>
      <c r="Y119" s="487"/>
      <c r="Z119" s="487"/>
      <c r="AA119" s="487"/>
      <c r="AB119" s="487"/>
      <c r="AC119" s="487"/>
      <c r="AD119" s="487"/>
      <c r="AE119" s="487"/>
      <c r="AF119" s="487"/>
      <c r="AG119" s="488"/>
      <c r="AI119" s="67"/>
      <c r="AJ119" s="67"/>
    </row>
    <row r="120" spans="1:33" s="232" customFormat="1" ht="35.25" customHeight="1">
      <c r="A120" s="256" t="s">
        <v>28</v>
      </c>
      <c r="B120" s="592" t="s">
        <v>330</v>
      </c>
      <c r="C120" s="593"/>
      <c r="D120" s="593"/>
      <c r="E120" s="593"/>
      <c r="F120" s="593"/>
      <c r="G120" s="593"/>
      <c r="H120" s="593"/>
      <c r="I120" s="593"/>
      <c r="J120" s="593"/>
      <c r="K120" s="594"/>
      <c r="L120" s="491" t="s">
        <v>325</v>
      </c>
      <c r="M120" s="491"/>
      <c r="N120" s="491"/>
      <c r="O120" s="491" t="s">
        <v>326</v>
      </c>
      <c r="P120" s="491"/>
      <c r="Q120" s="491" t="s">
        <v>327</v>
      </c>
      <c r="R120" s="491"/>
      <c r="S120" s="491"/>
      <c r="T120" s="491"/>
      <c r="U120" s="491"/>
      <c r="V120" s="229"/>
      <c r="W120" s="491" t="s">
        <v>328</v>
      </c>
      <c r="X120" s="491"/>
      <c r="Y120" s="491"/>
      <c r="Z120" s="231"/>
      <c r="AA120" s="228" t="s">
        <v>333</v>
      </c>
      <c r="AB120" s="491" t="s">
        <v>324</v>
      </c>
      <c r="AC120" s="491"/>
      <c r="AD120" s="518" t="s">
        <v>7</v>
      </c>
      <c r="AE120" s="518"/>
      <c r="AF120" s="546">
        <f>SUM(AD121:AD123)</f>
        <v>0</v>
      </c>
      <c r="AG120" s="547"/>
    </row>
    <row r="121" spans="1:36" ht="12.75" customHeight="1">
      <c r="A121" s="194"/>
      <c r="B121" s="538"/>
      <c r="C121" s="538"/>
      <c r="D121" s="538"/>
      <c r="E121" s="538"/>
      <c r="F121" s="538"/>
      <c r="G121" s="538"/>
      <c r="H121" s="538"/>
      <c r="I121" s="538"/>
      <c r="J121" s="538"/>
      <c r="K121" s="538"/>
      <c r="L121" s="520"/>
      <c r="M121" s="520"/>
      <c r="N121" s="520"/>
      <c r="O121" s="520"/>
      <c r="P121" s="520"/>
      <c r="Q121" s="520"/>
      <c r="R121" s="520"/>
      <c r="S121" s="520"/>
      <c r="T121" s="520"/>
      <c r="U121" s="520"/>
      <c r="V121" s="153"/>
      <c r="W121" s="495"/>
      <c r="X121" s="548"/>
      <c r="Y121" s="497"/>
      <c r="Z121" s="154"/>
      <c r="AA121" s="151"/>
      <c r="AB121" s="520"/>
      <c r="AC121" s="520"/>
      <c r="AD121" s="519">
        <f>IF(AB121&lt;1,((L121/60*O121*Q121)+(W121/60)+(AA121/4.33/60)),((L121/60*O121*Q121)+(W121/60)+(AA121/4.33/60))/AB121)</f>
        <v>0</v>
      </c>
      <c r="AE121" s="519"/>
      <c r="AF121" s="71"/>
      <c r="AG121" s="71"/>
      <c r="AI121" s="67"/>
      <c r="AJ121" s="67"/>
    </row>
    <row r="122" spans="1:36" ht="12.75" customHeight="1">
      <c r="A122" s="7"/>
      <c r="B122" s="538"/>
      <c r="C122" s="538"/>
      <c r="D122" s="538"/>
      <c r="E122" s="538"/>
      <c r="F122" s="538"/>
      <c r="G122" s="538"/>
      <c r="H122" s="538"/>
      <c r="I122" s="538"/>
      <c r="J122" s="538"/>
      <c r="K122" s="538"/>
      <c r="L122" s="520"/>
      <c r="M122" s="520"/>
      <c r="N122" s="520"/>
      <c r="O122" s="520"/>
      <c r="P122" s="520"/>
      <c r="Q122" s="520"/>
      <c r="R122" s="520"/>
      <c r="S122" s="520"/>
      <c r="T122" s="520"/>
      <c r="U122" s="520"/>
      <c r="V122" s="153"/>
      <c r="W122" s="495"/>
      <c r="X122" s="548"/>
      <c r="Y122" s="497"/>
      <c r="Z122" s="154"/>
      <c r="AA122" s="151"/>
      <c r="AB122" s="520"/>
      <c r="AC122" s="520"/>
      <c r="AD122" s="519">
        <f>IF(AB122&lt;1,((L122/60*O122*Q122)+(W122/60)+(AA122/4.33/60)),((L122/60*O122*Q122)+(W122/60)+(AA122/4.33/60))/AB122)</f>
        <v>0</v>
      </c>
      <c r="AE122" s="519"/>
      <c r="AF122" s="71"/>
      <c r="AG122" s="71"/>
      <c r="AI122" s="67"/>
      <c r="AJ122" s="67"/>
    </row>
    <row r="123" spans="1:36" ht="12.75" customHeight="1">
      <c r="A123" s="8"/>
      <c r="B123" s="586"/>
      <c r="C123" s="586"/>
      <c r="D123" s="586"/>
      <c r="E123" s="586"/>
      <c r="F123" s="586"/>
      <c r="G123" s="586"/>
      <c r="H123" s="586"/>
      <c r="I123" s="586"/>
      <c r="J123" s="586"/>
      <c r="K123" s="586"/>
      <c r="L123" s="587"/>
      <c r="M123" s="587"/>
      <c r="N123" s="587"/>
      <c r="O123" s="587"/>
      <c r="P123" s="587"/>
      <c r="Q123" s="587"/>
      <c r="R123" s="587"/>
      <c r="S123" s="587"/>
      <c r="T123" s="587"/>
      <c r="U123" s="587"/>
      <c r="V123" s="156"/>
      <c r="W123" s="512"/>
      <c r="X123" s="588"/>
      <c r="Y123" s="513"/>
      <c r="Z123" s="158"/>
      <c r="AA123" s="155"/>
      <c r="AB123" s="587"/>
      <c r="AC123" s="587"/>
      <c r="AD123" s="589">
        <f>IF(AB123&lt;1,((L123/60*O123*Q123)+(W123/60)+(AA123/4.33/60)),((L123/60*O123*Q123)+(W123/60)+(AA123/4.33/60))/AB123)</f>
        <v>0</v>
      </c>
      <c r="AE123" s="589"/>
      <c r="AF123" s="71"/>
      <c r="AG123" s="71"/>
      <c r="AI123" s="67"/>
      <c r="AJ123" s="67"/>
    </row>
    <row r="124" spans="1:36" ht="27" customHeight="1">
      <c r="A124" s="197" t="s">
        <v>373</v>
      </c>
      <c r="B124" s="486"/>
      <c r="C124" s="515"/>
      <c r="D124" s="515"/>
      <c r="E124" s="515"/>
      <c r="F124" s="515"/>
      <c r="G124" s="515"/>
      <c r="H124" s="515"/>
      <c r="I124" s="515"/>
      <c r="J124" s="515"/>
      <c r="K124" s="515"/>
      <c r="L124" s="515"/>
      <c r="M124" s="515"/>
      <c r="N124" s="515"/>
      <c r="O124" s="515"/>
      <c r="P124" s="515"/>
      <c r="Q124" s="515"/>
      <c r="R124" s="515"/>
      <c r="S124" s="515"/>
      <c r="T124" s="515"/>
      <c r="U124" s="515"/>
      <c r="V124" s="515"/>
      <c r="W124" s="515"/>
      <c r="X124" s="515"/>
      <c r="Y124" s="515"/>
      <c r="Z124" s="515"/>
      <c r="AA124" s="515"/>
      <c r="AB124" s="515"/>
      <c r="AC124" s="515"/>
      <c r="AD124" s="515"/>
      <c r="AE124" s="515"/>
      <c r="AF124" s="515"/>
      <c r="AG124" s="516"/>
      <c r="AI124" s="67"/>
      <c r="AJ124" s="67"/>
    </row>
    <row r="125" spans="1:33" s="232" customFormat="1" ht="36" customHeight="1">
      <c r="A125" s="256" t="s">
        <v>29</v>
      </c>
      <c r="B125" s="592" t="s">
        <v>81</v>
      </c>
      <c r="C125" s="593"/>
      <c r="D125" s="593"/>
      <c r="E125" s="593"/>
      <c r="F125" s="593"/>
      <c r="G125" s="593"/>
      <c r="H125" s="593"/>
      <c r="I125" s="593"/>
      <c r="J125" s="593"/>
      <c r="K125" s="594"/>
      <c r="L125" s="491" t="s">
        <v>325</v>
      </c>
      <c r="M125" s="491"/>
      <c r="N125" s="491"/>
      <c r="O125" s="491" t="s">
        <v>326</v>
      </c>
      <c r="P125" s="491"/>
      <c r="Q125" s="491" t="s">
        <v>327</v>
      </c>
      <c r="R125" s="491"/>
      <c r="S125" s="491"/>
      <c r="T125" s="491"/>
      <c r="U125" s="491"/>
      <c r="V125" s="229"/>
      <c r="W125" s="491" t="s">
        <v>328</v>
      </c>
      <c r="X125" s="491"/>
      <c r="Y125" s="491"/>
      <c r="Z125" s="231"/>
      <c r="AA125" s="228" t="s">
        <v>333</v>
      </c>
      <c r="AB125" s="491" t="s">
        <v>324</v>
      </c>
      <c r="AC125" s="491"/>
      <c r="AD125" s="518" t="s">
        <v>7</v>
      </c>
      <c r="AE125" s="518"/>
      <c r="AF125" s="546">
        <f>SUM(AD126:AE126)</f>
        <v>0</v>
      </c>
      <c r="AG125" s="547"/>
    </row>
    <row r="126" spans="1:36" ht="12.75" customHeight="1">
      <c r="A126" s="194"/>
      <c r="B126" s="586" t="s">
        <v>425</v>
      </c>
      <c r="C126" s="586"/>
      <c r="D126" s="586"/>
      <c r="E126" s="586"/>
      <c r="F126" s="586"/>
      <c r="G126" s="586"/>
      <c r="H126" s="586"/>
      <c r="I126" s="586"/>
      <c r="J126" s="586"/>
      <c r="K126" s="586"/>
      <c r="L126" s="587"/>
      <c r="M126" s="587"/>
      <c r="N126" s="587"/>
      <c r="O126" s="587"/>
      <c r="P126" s="587"/>
      <c r="Q126" s="587"/>
      <c r="R126" s="587"/>
      <c r="S126" s="587"/>
      <c r="T126" s="587"/>
      <c r="U126" s="587"/>
      <c r="V126" s="156"/>
      <c r="W126" s="512"/>
      <c r="X126" s="588"/>
      <c r="Y126" s="513"/>
      <c r="Z126" s="158"/>
      <c r="AA126" s="155"/>
      <c r="AB126" s="587"/>
      <c r="AC126" s="587"/>
      <c r="AD126" s="589">
        <f>IF(AB126&lt;1,((L126/60*O126*Q126)+(W126/60)+(AA126/4.33/60)),((L126/60*O126*Q126)+(W126/60)+(AA126/4.33/60))/AB126)</f>
        <v>0</v>
      </c>
      <c r="AE126" s="589"/>
      <c r="AF126" s="71"/>
      <c r="AG126" s="71"/>
      <c r="AI126" s="67"/>
      <c r="AJ126" s="67"/>
    </row>
    <row r="127" spans="1:36" ht="23.25" customHeight="1">
      <c r="A127" s="197" t="s">
        <v>373</v>
      </c>
      <c r="B127" s="486"/>
      <c r="C127" s="515"/>
      <c r="D127" s="515"/>
      <c r="E127" s="515"/>
      <c r="F127" s="515"/>
      <c r="G127" s="515"/>
      <c r="H127" s="515"/>
      <c r="I127" s="515"/>
      <c r="J127" s="515"/>
      <c r="K127" s="515"/>
      <c r="L127" s="515"/>
      <c r="M127" s="515"/>
      <c r="N127" s="515"/>
      <c r="O127" s="515"/>
      <c r="P127" s="515"/>
      <c r="Q127" s="515"/>
      <c r="R127" s="515"/>
      <c r="S127" s="515"/>
      <c r="T127" s="515"/>
      <c r="U127" s="515"/>
      <c r="V127" s="515"/>
      <c r="W127" s="515"/>
      <c r="X127" s="515"/>
      <c r="Y127" s="515"/>
      <c r="Z127" s="515"/>
      <c r="AA127" s="515"/>
      <c r="AB127" s="515"/>
      <c r="AC127" s="515"/>
      <c r="AD127" s="515"/>
      <c r="AE127" s="515"/>
      <c r="AF127" s="515"/>
      <c r="AG127" s="516"/>
      <c r="AI127" s="67"/>
      <c r="AJ127" s="67"/>
    </row>
    <row r="128" spans="1:33" s="232" customFormat="1" ht="35.25" customHeight="1">
      <c r="A128" s="256" t="s">
        <v>30</v>
      </c>
      <c r="B128" s="592" t="s">
        <v>83</v>
      </c>
      <c r="C128" s="593"/>
      <c r="D128" s="593"/>
      <c r="E128" s="593"/>
      <c r="F128" s="593"/>
      <c r="G128" s="593"/>
      <c r="H128" s="593"/>
      <c r="I128" s="593"/>
      <c r="J128" s="593"/>
      <c r="K128" s="594"/>
      <c r="L128" s="491" t="s">
        <v>325</v>
      </c>
      <c r="M128" s="491"/>
      <c r="N128" s="491"/>
      <c r="O128" s="491" t="s">
        <v>326</v>
      </c>
      <c r="P128" s="491"/>
      <c r="Q128" s="491" t="s">
        <v>327</v>
      </c>
      <c r="R128" s="491"/>
      <c r="S128" s="491"/>
      <c r="T128" s="491"/>
      <c r="U128" s="491"/>
      <c r="V128" s="229"/>
      <c r="W128" s="491" t="s">
        <v>328</v>
      </c>
      <c r="X128" s="491"/>
      <c r="Y128" s="491"/>
      <c r="Z128" s="231"/>
      <c r="AA128" s="228" t="s">
        <v>333</v>
      </c>
      <c r="AB128" s="491" t="s">
        <v>324</v>
      </c>
      <c r="AC128" s="491"/>
      <c r="AD128" s="518" t="s">
        <v>7</v>
      </c>
      <c r="AE128" s="518"/>
      <c r="AF128" s="546">
        <f>SUM(AD129:AE129)</f>
        <v>0</v>
      </c>
      <c r="AG128" s="547"/>
    </row>
    <row r="129" spans="1:36" ht="12.75" customHeight="1">
      <c r="A129" s="194"/>
      <c r="B129" s="586" t="s">
        <v>426</v>
      </c>
      <c r="C129" s="586"/>
      <c r="D129" s="586"/>
      <c r="E129" s="586"/>
      <c r="F129" s="586"/>
      <c r="G129" s="586"/>
      <c r="H129" s="586"/>
      <c r="I129" s="586"/>
      <c r="J129" s="586"/>
      <c r="K129" s="586"/>
      <c r="L129" s="587"/>
      <c r="M129" s="587"/>
      <c r="N129" s="587"/>
      <c r="O129" s="587"/>
      <c r="P129" s="587"/>
      <c r="Q129" s="587"/>
      <c r="R129" s="587"/>
      <c r="S129" s="587"/>
      <c r="T129" s="587"/>
      <c r="U129" s="587"/>
      <c r="V129" s="156"/>
      <c r="W129" s="512"/>
      <c r="X129" s="588"/>
      <c r="Y129" s="513"/>
      <c r="Z129" s="158"/>
      <c r="AA129" s="155"/>
      <c r="AB129" s="587"/>
      <c r="AC129" s="587"/>
      <c r="AD129" s="589">
        <f>IF(AB129&lt;1,((L129/60*O129*Q129)+(W129/60)+(AA129/4.33/60)),((L129/60*O129*Q129)+(W129/60)+(AA129/4.33/60))/AB129)</f>
        <v>0</v>
      </c>
      <c r="AE129" s="589"/>
      <c r="AF129" s="93"/>
      <c r="AG129" s="93"/>
      <c r="AI129" s="67"/>
      <c r="AJ129" s="67"/>
    </row>
    <row r="130" spans="1:36" ht="23.25" customHeight="1">
      <c r="A130" s="197" t="s">
        <v>373</v>
      </c>
      <c r="B130" s="486"/>
      <c r="C130" s="515"/>
      <c r="D130" s="515"/>
      <c r="E130" s="515"/>
      <c r="F130" s="515"/>
      <c r="G130" s="515"/>
      <c r="H130" s="515"/>
      <c r="I130" s="515"/>
      <c r="J130" s="515"/>
      <c r="K130" s="515"/>
      <c r="L130" s="515"/>
      <c r="M130" s="515"/>
      <c r="N130" s="515"/>
      <c r="O130" s="515"/>
      <c r="P130" s="515"/>
      <c r="Q130" s="515"/>
      <c r="R130" s="515"/>
      <c r="S130" s="515"/>
      <c r="T130" s="515"/>
      <c r="U130" s="515"/>
      <c r="V130" s="515"/>
      <c r="W130" s="515"/>
      <c r="X130" s="515"/>
      <c r="Y130" s="515"/>
      <c r="Z130" s="515"/>
      <c r="AA130" s="515"/>
      <c r="AB130" s="515"/>
      <c r="AC130" s="515"/>
      <c r="AD130" s="515"/>
      <c r="AE130" s="515"/>
      <c r="AF130" s="515"/>
      <c r="AG130" s="516"/>
      <c r="AI130" s="67"/>
      <c r="AJ130" s="67"/>
    </row>
    <row r="131" spans="1:33" s="232" customFormat="1" ht="36" customHeight="1">
      <c r="A131" s="256" t="s">
        <v>32</v>
      </c>
      <c r="B131" s="592" t="s">
        <v>85</v>
      </c>
      <c r="C131" s="593"/>
      <c r="D131" s="593"/>
      <c r="E131" s="593"/>
      <c r="F131" s="593"/>
      <c r="G131" s="593"/>
      <c r="H131" s="593"/>
      <c r="I131" s="593"/>
      <c r="J131" s="593"/>
      <c r="K131" s="594"/>
      <c r="L131" s="491" t="s">
        <v>325</v>
      </c>
      <c r="M131" s="491"/>
      <c r="N131" s="491"/>
      <c r="O131" s="491" t="s">
        <v>326</v>
      </c>
      <c r="P131" s="491"/>
      <c r="Q131" s="491" t="s">
        <v>327</v>
      </c>
      <c r="R131" s="491"/>
      <c r="S131" s="491"/>
      <c r="T131" s="491"/>
      <c r="U131" s="491"/>
      <c r="V131" s="229"/>
      <c r="W131" s="491" t="s">
        <v>328</v>
      </c>
      <c r="X131" s="491"/>
      <c r="Y131" s="491"/>
      <c r="Z131" s="231"/>
      <c r="AA131" s="228" t="s">
        <v>333</v>
      </c>
      <c r="AB131" s="491" t="s">
        <v>324</v>
      </c>
      <c r="AC131" s="491"/>
      <c r="AD131" s="518" t="s">
        <v>7</v>
      </c>
      <c r="AE131" s="518"/>
      <c r="AF131" s="546">
        <f>SUM(AD132:AE132)</f>
        <v>0</v>
      </c>
      <c r="AG131" s="547"/>
    </row>
    <row r="132" spans="1:36" ht="12.75" customHeight="1">
      <c r="A132" s="194"/>
      <c r="B132" s="586" t="s">
        <v>427</v>
      </c>
      <c r="C132" s="586"/>
      <c r="D132" s="586"/>
      <c r="E132" s="586"/>
      <c r="F132" s="586"/>
      <c r="G132" s="586"/>
      <c r="H132" s="586"/>
      <c r="I132" s="586"/>
      <c r="J132" s="586"/>
      <c r="K132" s="586"/>
      <c r="L132" s="587"/>
      <c r="M132" s="587"/>
      <c r="N132" s="587"/>
      <c r="O132" s="587"/>
      <c r="P132" s="587"/>
      <c r="Q132" s="587"/>
      <c r="R132" s="587"/>
      <c r="S132" s="587"/>
      <c r="T132" s="587"/>
      <c r="U132" s="587"/>
      <c r="V132" s="156"/>
      <c r="W132" s="512"/>
      <c r="X132" s="588"/>
      <c r="Y132" s="513"/>
      <c r="Z132" s="158"/>
      <c r="AA132" s="155"/>
      <c r="AB132" s="587"/>
      <c r="AC132" s="587"/>
      <c r="AD132" s="589">
        <f>IF(AB132&lt;1,((L132/60*O132*Q132)+(W132/60)+(AA132/4.33/60)),((L132/60*O132*Q132)+(W132/60)+(AA132/4.33/60))/AB132)</f>
        <v>0</v>
      </c>
      <c r="AE132" s="589"/>
      <c r="AF132" s="94"/>
      <c r="AG132" s="78"/>
      <c r="AI132" s="67"/>
      <c r="AJ132" s="67"/>
    </row>
    <row r="133" spans="1:36" ht="23.25" customHeight="1">
      <c r="A133" s="197" t="s">
        <v>373</v>
      </c>
      <c r="B133" s="486"/>
      <c r="C133" s="515"/>
      <c r="D133" s="515"/>
      <c r="E133" s="515"/>
      <c r="F133" s="515"/>
      <c r="G133" s="515"/>
      <c r="H133" s="515"/>
      <c r="I133" s="515"/>
      <c r="J133" s="515"/>
      <c r="K133" s="515"/>
      <c r="L133" s="515"/>
      <c r="M133" s="515"/>
      <c r="N133" s="515"/>
      <c r="O133" s="515"/>
      <c r="P133" s="515"/>
      <c r="Q133" s="515"/>
      <c r="R133" s="515"/>
      <c r="S133" s="515"/>
      <c r="T133" s="515"/>
      <c r="U133" s="515"/>
      <c r="V133" s="515"/>
      <c r="W133" s="515"/>
      <c r="X133" s="515"/>
      <c r="Y133" s="515"/>
      <c r="Z133" s="515"/>
      <c r="AA133" s="515"/>
      <c r="AB133" s="515"/>
      <c r="AC133" s="515"/>
      <c r="AD133" s="515"/>
      <c r="AE133" s="515"/>
      <c r="AF133" s="515"/>
      <c r="AG133" s="516"/>
      <c r="AI133" s="67"/>
      <c r="AJ133" s="67"/>
    </row>
    <row r="134" spans="1:33" s="232" customFormat="1" ht="36" customHeight="1">
      <c r="A134" s="256" t="s">
        <v>33</v>
      </c>
      <c r="B134" s="592" t="s">
        <v>86</v>
      </c>
      <c r="C134" s="593"/>
      <c r="D134" s="593"/>
      <c r="E134" s="593"/>
      <c r="F134" s="593"/>
      <c r="G134" s="593"/>
      <c r="H134" s="593"/>
      <c r="I134" s="593"/>
      <c r="J134" s="593"/>
      <c r="K134" s="594"/>
      <c r="L134" s="491" t="s">
        <v>325</v>
      </c>
      <c r="M134" s="491"/>
      <c r="N134" s="491"/>
      <c r="O134" s="491" t="s">
        <v>326</v>
      </c>
      <c r="P134" s="491"/>
      <c r="Q134" s="491" t="s">
        <v>327</v>
      </c>
      <c r="R134" s="491"/>
      <c r="S134" s="491"/>
      <c r="T134" s="491"/>
      <c r="U134" s="491"/>
      <c r="V134" s="229"/>
      <c r="W134" s="491" t="s">
        <v>328</v>
      </c>
      <c r="X134" s="491"/>
      <c r="Y134" s="491"/>
      <c r="Z134" s="231"/>
      <c r="AA134" s="228" t="s">
        <v>333</v>
      </c>
      <c r="AB134" s="491" t="s">
        <v>324</v>
      </c>
      <c r="AC134" s="491"/>
      <c r="AD134" s="518" t="s">
        <v>7</v>
      </c>
      <c r="AE134" s="518"/>
      <c r="AF134" s="546">
        <f>SUM(AD135:AD144)</f>
        <v>0</v>
      </c>
      <c r="AG134" s="547"/>
    </row>
    <row r="135" spans="1:36" ht="12.75" customHeight="1">
      <c r="A135" s="194"/>
      <c r="B135" s="538" t="s">
        <v>428</v>
      </c>
      <c r="C135" s="538"/>
      <c r="D135" s="538"/>
      <c r="E135" s="538"/>
      <c r="F135" s="538"/>
      <c r="G135" s="538"/>
      <c r="H135" s="538"/>
      <c r="I135" s="538"/>
      <c r="J135" s="538"/>
      <c r="K135" s="538"/>
      <c r="L135" s="520"/>
      <c r="M135" s="520"/>
      <c r="N135" s="520"/>
      <c r="O135" s="520"/>
      <c r="P135" s="520"/>
      <c r="Q135" s="520"/>
      <c r="R135" s="520"/>
      <c r="S135" s="520"/>
      <c r="T135" s="520"/>
      <c r="U135" s="520"/>
      <c r="V135" s="153"/>
      <c r="W135" s="495"/>
      <c r="X135" s="548"/>
      <c r="Y135" s="497"/>
      <c r="Z135" s="154"/>
      <c r="AA135" s="151"/>
      <c r="AB135" s="520"/>
      <c r="AC135" s="520"/>
      <c r="AD135" s="519">
        <f aca="true" t="shared" si="2" ref="AD135:AD140">IF(AB135&lt;1,((L135/60*O135*Q135)+(W135/60)+(AA135/4.33/60)),((L135/60*O135*Q135)+(W135/60)+(AA135/4.33/60))/AB135)</f>
        <v>0</v>
      </c>
      <c r="AE135" s="519"/>
      <c r="AF135" s="76"/>
      <c r="AG135" s="76"/>
      <c r="AI135" s="67"/>
      <c r="AJ135" s="67"/>
    </row>
    <row r="136" spans="1:36" ht="12.75" customHeight="1">
      <c r="A136" s="7"/>
      <c r="B136" s="538" t="s">
        <v>429</v>
      </c>
      <c r="C136" s="538"/>
      <c r="D136" s="538"/>
      <c r="E136" s="538"/>
      <c r="F136" s="538"/>
      <c r="G136" s="538"/>
      <c r="H136" s="538"/>
      <c r="I136" s="538"/>
      <c r="J136" s="538"/>
      <c r="K136" s="538"/>
      <c r="L136" s="520"/>
      <c r="M136" s="520"/>
      <c r="N136" s="520"/>
      <c r="O136" s="520"/>
      <c r="P136" s="520"/>
      <c r="Q136" s="520"/>
      <c r="R136" s="520"/>
      <c r="S136" s="520"/>
      <c r="T136" s="520"/>
      <c r="U136" s="520"/>
      <c r="V136" s="153"/>
      <c r="W136" s="495"/>
      <c r="X136" s="548"/>
      <c r="Y136" s="497"/>
      <c r="Z136" s="154"/>
      <c r="AA136" s="151"/>
      <c r="AB136" s="520"/>
      <c r="AC136" s="520"/>
      <c r="AD136" s="519">
        <f t="shared" si="2"/>
        <v>0</v>
      </c>
      <c r="AE136" s="519"/>
      <c r="AF136" s="76"/>
      <c r="AG136" s="76"/>
      <c r="AI136" s="67"/>
      <c r="AJ136" s="67"/>
    </row>
    <row r="137" spans="1:36" ht="12.75" customHeight="1">
      <c r="A137" s="7"/>
      <c r="B137" s="538" t="s">
        <v>430</v>
      </c>
      <c r="C137" s="538"/>
      <c r="D137" s="538"/>
      <c r="E137" s="538"/>
      <c r="F137" s="538"/>
      <c r="G137" s="538"/>
      <c r="H137" s="538"/>
      <c r="I137" s="538"/>
      <c r="J137" s="538"/>
      <c r="K137" s="538"/>
      <c r="L137" s="520"/>
      <c r="M137" s="520"/>
      <c r="N137" s="520"/>
      <c r="O137" s="520"/>
      <c r="P137" s="520"/>
      <c r="Q137" s="520"/>
      <c r="R137" s="520"/>
      <c r="S137" s="520"/>
      <c r="T137" s="520"/>
      <c r="U137" s="520"/>
      <c r="V137" s="153"/>
      <c r="W137" s="495"/>
      <c r="X137" s="548"/>
      <c r="Y137" s="497"/>
      <c r="Z137" s="154"/>
      <c r="AA137" s="151"/>
      <c r="AB137" s="520"/>
      <c r="AC137" s="520"/>
      <c r="AD137" s="519">
        <f t="shared" si="2"/>
        <v>0</v>
      </c>
      <c r="AE137" s="519"/>
      <c r="AF137" s="76"/>
      <c r="AG137" s="76"/>
      <c r="AI137" s="67"/>
      <c r="AJ137" s="67"/>
    </row>
    <row r="138" spans="1:36" ht="12.75" customHeight="1">
      <c r="A138" s="7"/>
      <c r="B138" s="538"/>
      <c r="C138" s="538"/>
      <c r="D138" s="538"/>
      <c r="E138" s="538"/>
      <c r="F138" s="538"/>
      <c r="G138" s="538"/>
      <c r="H138" s="538"/>
      <c r="I138" s="538"/>
      <c r="J138" s="538"/>
      <c r="K138" s="538"/>
      <c r="L138" s="520"/>
      <c r="M138" s="520"/>
      <c r="N138" s="520"/>
      <c r="O138" s="520"/>
      <c r="P138" s="520"/>
      <c r="Q138" s="520"/>
      <c r="R138" s="520"/>
      <c r="S138" s="520"/>
      <c r="T138" s="520"/>
      <c r="U138" s="520"/>
      <c r="V138" s="153"/>
      <c r="W138" s="495"/>
      <c r="X138" s="548"/>
      <c r="Y138" s="497"/>
      <c r="Z138" s="154"/>
      <c r="AA138" s="151"/>
      <c r="AB138" s="520"/>
      <c r="AC138" s="520"/>
      <c r="AD138" s="519">
        <f t="shared" si="2"/>
        <v>0</v>
      </c>
      <c r="AE138" s="519"/>
      <c r="AF138" s="76"/>
      <c r="AG138" s="76"/>
      <c r="AI138" s="67"/>
      <c r="AJ138" s="67"/>
    </row>
    <row r="139" spans="1:36" ht="12.75" customHeight="1">
      <c r="A139" s="7"/>
      <c r="B139" s="550"/>
      <c r="C139" s="551"/>
      <c r="D139" s="551"/>
      <c r="E139" s="551"/>
      <c r="F139" s="551"/>
      <c r="G139" s="551"/>
      <c r="H139" s="551"/>
      <c r="I139" s="551"/>
      <c r="J139" s="551"/>
      <c r="K139" s="552"/>
      <c r="L139" s="495"/>
      <c r="M139" s="548"/>
      <c r="N139" s="497"/>
      <c r="O139" s="495"/>
      <c r="P139" s="497"/>
      <c r="Q139" s="495"/>
      <c r="R139" s="497"/>
      <c r="S139" s="151"/>
      <c r="T139" s="151"/>
      <c r="U139" s="151"/>
      <c r="V139" s="153"/>
      <c r="W139" s="495"/>
      <c r="X139" s="496"/>
      <c r="Y139" s="152"/>
      <c r="Z139" s="154"/>
      <c r="AA139" s="151"/>
      <c r="AB139" s="495"/>
      <c r="AC139" s="497"/>
      <c r="AD139" s="503">
        <f t="shared" si="2"/>
        <v>0</v>
      </c>
      <c r="AE139" s="504"/>
      <c r="AF139" s="76"/>
      <c r="AG139" s="76"/>
      <c r="AI139" s="67"/>
      <c r="AJ139" s="67"/>
    </row>
    <row r="140" spans="1:36" ht="12.75" customHeight="1">
      <c r="A140" s="7"/>
      <c r="B140" s="550"/>
      <c r="C140" s="551"/>
      <c r="D140" s="551"/>
      <c r="E140" s="551"/>
      <c r="F140" s="551"/>
      <c r="G140" s="551"/>
      <c r="H140" s="551"/>
      <c r="I140" s="551"/>
      <c r="J140" s="551"/>
      <c r="K140" s="552"/>
      <c r="L140" s="495"/>
      <c r="M140" s="548"/>
      <c r="N140" s="497"/>
      <c r="O140" s="495"/>
      <c r="P140" s="497"/>
      <c r="Q140" s="495"/>
      <c r="R140" s="497"/>
      <c r="S140" s="151"/>
      <c r="T140" s="151"/>
      <c r="U140" s="151"/>
      <c r="V140" s="153"/>
      <c r="W140" s="495"/>
      <c r="X140" s="496"/>
      <c r="Y140" s="152"/>
      <c r="Z140" s="154"/>
      <c r="AA140" s="151"/>
      <c r="AB140" s="495"/>
      <c r="AC140" s="497"/>
      <c r="AD140" s="503">
        <f t="shared" si="2"/>
        <v>0</v>
      </c>
      <c r="AE140" s="504"/>
      <c r="AF140" s="76"/>
      <c r="AG140" s="76"/>
      <c r="AI140" s="67"/>
      <c r="AJ140" s="67"/>
    </row>
    <row r="141" spans="1:36" ht="12.75" customHeight="1">
      <c r="A141" s="7"/>
      <c r="B141" s="550"/>
      <c r="C141" s="551"/>
      <c r="D141" s="551"/>
      <c r="E141" s="551"/>
      <c r="F141" s="551"/>
      <c r="G141" s="551"/>
      <c r="H141" s="551"/>
      <c r="I141" s="551"/>
      <c r="J141" s="551"/>
      <c r="K141" s="552"/>
      <c r="L141" s="495"/>
      <c r="M141" s="548"/>
      <c r="N141" s="497"/>
      <c r="O141" s="495"/>
      <c r="P141" s="497"/>
      <c r="Q141" s="495"/>
      <c r="R141" s="497"/>
      <c r="S141" s="151"/>
      <c r="T141" s="151"/>
      <c r="U141" s="151"/>
      <c r="V141" s="153"/>
      <c r="W141" s="495"/>
      <c r="X141" s="496"/>
      <c r="Y141" s="152"/>
      <c r="Z141" s="154"/>
      <c r="AA141" s="151"/>
      <c r="AB141" s="495"/>
      <c r="AC141" s="497"/>
      <c r="AD141" s="503">
        <f>IF(AB141&lt;1,((L141/60*O141*Q141)+(W141/60)+(AA141/4.33/60)),((L141/60*O141*Q141)+(W141/60)+(AA141/4.33/60))/AB141)</f>
        <v>0</v>
      </c>
      <c r="AE141" s="504"/>
      <c r="AF141" s="76"/>
      <c r="AG141" s="76"/>
      <c r="AI141" s="67"/>
      <c r="AJ141" s="67"/>
    </row>
    <row r="142" spans="1:36" ht="12.75" customHeight="1">
      <c r="A142" s="7"/>
      <c r="B142" s="550"/>
      <c r="C142" s="551"/>
      <c r="D142" s="551"/>
      <c r="E142" s="551"/>
      <c r="F142" s="551"/>
      <c r="G142" s="551"/>
      <c r="H142" s="551"/>
      <c r="I142" s="551"/>
      <c r="J142" s="551"/>
      <c r="K142" s="552"/>
      <c r="L142" s="495"/>
      <c r="M142" s="548"/>
      <c r="N142" s="497"/>
      <c r="O142" s="495"/>
      <c r="P142" s="497"/>
      <c r="Q142" s="495"/>
      <c r="R142" s="497"/>
      <c r="S142" s="151"/>
      <c r="T142" s="151"/>
      <c r="U142" s="151"/>
      <c r="V142" s="153"/>
      <c r="W142" s="495"/>
      <c r="X142" s="496"/>
      <c r="Y142" s="152"/>
      <c r="Z142" s="154"/>
      <c r="AA142" s="151"/>
      <c r="AB142" s="495"/>
      <c r="AC142" s="497"/>
      <c r="AD142" s="503">
        <f>IF(AB142&lt;1,((L142/60*O142*Q142)+(W142/60)+(AA142/4.33/60)),((L142/60*O142*Q142)+(W142/60)+(AA142/4.33/60))/AB142)</f>
        <v>0</v>
      </c>
      <c r="AE142" s="504"/>
      <c r="AF142" s="76"/>
      <c r="AG142" s="76"/>
      <c r="AI142" s="67"/>
      <c r="AJ142" s="67"/>
    </row>
    <row r="143" spans="1:36" ht="12.75" customHeight="1">
      <c r="A143" s="7"/>
      <c r="B143" s="550"/>
      <c r="C143" s="551"/>
      <c r="D143" s="551"/>
      <c r="E143" s="551"/>
      <c r="F143" s="551"/>
      <c r="G143" s="551"/>
      <c r="H143" s="551"/>
      <c r="I143" s="551"/>
      <c r="J143" s="551"/>
      <c r="K143" s="552"/>
      <c r="L143" s="495"/>
      <c r="M143" s="548"/>
      <c r="N143" s="497"/>
      <c r="O143" s="495"/>
      <c r="P143" s="497"/>
      <c r="Q143" s="495"/>
      <c r="R143" s="497"/>
      <c r="S143" s="151"/>
      <c r="T143" s="151"/>
      <c r="U143" s="151"/>
      <c r="V143" s="153"/>
      <c r="W143" s="495"/>
      <c r="X143" s="496"/>
      <c r="Y143" s="152"/>
      <c r="Z143" s="154"/>
      <c r="AA143" s="151"/>
      <c r="AB143" s="495"/>
      <c r="AC143" s="497"/>
      <c r="AD143" s="503">
        <f>IF(AB143&lt;1,((L143/60*O143*Q143)+(W143/60)+(AA143/4.33/60)),((_LL151/60*O143*Q143)+(W143/60)+(AA143/4.33/60))/AB143)</f>
        <v>0</v>
      </c>
      <c r="AE143" s="504"/>
      <c r="AF143" s="76"/>
      <c r="AG143" s="76"/>
      <c r="AI143" s="67"/>
      <c r="AJ143" s="67"/>
    </row>
    <row r="144" spans="1:36" ht="12.75" customHeight="1">
      <c r="A144" s="8"/>
      <c r="B144" s="586"/>
      <c r="C144" s="586"/>
      <c r="D144" s="586"/>
      <c r="E144" s="586"/>
      <c r="F144" s="586"/>
      <c r="G144" s="586"/>
      <c r="H144" s="586"/>
      <c r="I144" s="586"/>
      <c r="J144" s="586"/>
      <c r="K144" s="586"/>
      <c r="L144" s="587"/>
      <c r="M144" s="587"/>
      <c r="N144" s="587"/>
      <c r="O144" s="587"/>
      <c r="P144" s="587"/>
      <c r="Q144" s="587"/>
      <c r="R144" s="587"/>
      <c r="S144" s="587"/>
      <c r="T144" s="587"/>
      <c r="U144" s="587"/>
      <c r="V144" s="156"/>
      <c r="W144" s="512"/>
      <c r="X144" s="588"/>
      <c r="Y144" s="513"/>
      <c r="Z144" s="158"/>
      <c r="AA144" s="155"/>
      <c r="AB144" s="587"/>
      <c r="AC144" s="587"/>
      <c r="AD144" s="589">
        <f>IF(AB144&lt;1,((L144/60*O144*Q144)+(W144/60)+(AA144/4.33/60)),((L144/60*O144*Q144)+(W144/60)+(AA144/4.33/60))/AB144)</f>
        <v>0</v>
      </c>
      <c r="AE144" s="589"/>
      <c r="AF144" s="76"/>
      <c r="AG144" s="76"/>
      <c r="AI144" s="67"/>
      <c r="AJ144" s="67"/>
    </row>
    <row r="145" spans="1:33" ht="27" customHeight="1">
      <c r="A145" s="197" t="s">
        <v>373</v>
      </c>
      <c r="B145" s="517"/>
      <c r="C145" s="487"/>
      <c r="D145" s="487"/>
      <c r="E145" s="487"/>
      <c r="F145" s="487"/>
      <c r="G145" s="487"/>
      <c r="H145" s="487"/>
      <c r="I145" s="487"/>
      <c r="J145" s="487"/>
      <c r="K145" s="487"/>
      <c r="L145" s="487"/>
      <c r="M145" s="487"/>
      <c r="N145" s="487"/>
      <c r="O145" s="487"/>
      <c r="P145" s="487"/>
      <c r="Q145" s="487"/>
      <c r="R145" s="487"/>
      <c r="S145" s="487"/>
      <c r="T145" s="487"/>
      <c r="U145" s="487"/>
      <c r="V145" s="487"/>
      <c r="W145" s="487"/>
      <c r="X145" s="487"/>
      <c r="Y145" s="487"/>
      <c r="Z145" s="487"/>
      <c r="AA145" s="487"/>
      <c r="AB145" s="487"/>
      <c r="AC145" s="487"/>
      <c r="AD145" s="487"/>
      <c r="AE145" s="487"/>
      <c r="AF145" s="487"/>
      <c r="AG145" s="488"/>
    </row>
    <row r="146" spans="1:33" s="72" customFormat="1" ht="12" customHeight="1">
      <c r="A146" s="70"/>
      <c r="B146" s="70"/>
      <c r="C146" s="70"/>
      <c r="D146" s="70"/>
      <c r="E146" s="70"/>
      <c r="F146" s="70"/>
      <c r="G146" s="70"/>
      <c r="H146" s="70"/>
      <c r="I146" s="93"/>
      <c r="J146" s="93"/>
      <c r="K146" s="95"/>
      <c r="L146" s="95"/>
      <c r="M146" s="93"/>
      <c r="N146" s="93"/>
      <c r="O146" s="93"/>
      <c r="P146" s="93"/>
      <c r="Q146" s="93"/>
      <c r="R146" s="93"/>
      <c r="S146" s="93"/>
      <c r="T146" s="93"/>
      <c r="U146" s="93"/>
      <c r="V146" s="93"/>
      <c r="W146" s="93"/>
      <c r="X146" s="93"/>
      <c r="Y146" s="93"/>
      <c r="Z146" s="93"/>
      <c r="AA146" s="95"/>
      <c r="AB146" s="95"/>
      <c r="AC146" s="95"/>
      <c r="AD146" s="95"/>
      <c r="AE146" s="95"/>
      <c r="AF146" s="95"/>
      <c r="AG146" s="95"/>
    </row>
    <row r="147" spans="1:33" s="72" customFormat="1" ht="12" customHeight="1">
      <c r="A147" s="93"/>
      <c r="B147" s="93"/>
      <c r="C147" s="93"/>
      <c r="D147" s="93"/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93"/>
      <c r="X147" s="93"/>
      <c r="Y147" s="93"/>
      <c r="Z147" s="93"/>
      <c r="AA147" s="93"/>
      <c r="AB147" s="93"/>
      <c r="AC147" s="93"/>
      <c r="AD147" s="93"/>
      <c r="AE147" s="93"/>
      <c r="AF147" s="93"/>
      <c r="AG147" s="93"/>
    </row>
    <row r="148" spans="1:33" s="72" customFormat="1" ht="14.25" customHeight="1">
      <c r="A148" s="78"/>
      <c r="B148" s="78"/>
      <c r="C148" s="78"/>
      <c r="D148" s="78"/>
      <c r="E148" s="78"/>
      <c r="F148" s="78"/>
      <c r="G148" s="78"/>
      <c r="H148" s="78"/>
      <c r="I148" s="78"/>
      <c r="J148" s="78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</row>
    <row r="149" spans="1:33" s="72" customFormat="1" ht="14.25" customHeight="1">
      <c r="A149" s="78"/>
      <c r="B149" s="78"/>
      <c r="C149" s="78"/>
      <c r="D149" s="78"/>
      <c r="E149" s="78"/>
      <c r="F149" s="78"/>
      <c r="G149" s="78"/>
      <c r="H149" s="78"/>
      <c r="I149" s="78"/>
      <c r="J149" s="78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</row>
    <row r="150" spans="1:33" s="72" customFormat="1" ht="14.25" customHeight="1">
      <c r="A150" s="78"/>
      <c r="B150" s="78"/>
      <c r="C150" s="78"/>
      <c r="D150" s="78"/>
      <c r="E150" s="78"/>
      <c r="F150" s="78"/>
      <c r="G150" s="78"/>
      <c r="H150" s="78"/>
      <c r="I150" s="78"/>
      <c r="J150" s="78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</row>
    <row r="151" spans="1:33" ht="9.75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</row>
    <row r="152" spans="1:33" ht="9.75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</row>
    <row r="153" spans="1:33" ht="9.75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0"/>
      <c r="AB153" s="80"/>
      <c r="AC153" s="80"/>
      <c r="AD153" s="80"/>
      <c r="AE153" s="80"/>
      <c r="AF153" s="80"/>
      <c r="AG153" s="80"/>
    </row>
    <row r="154" spans="1:33" ht="9.75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</row>
  </sheetData>
  <sheetProtection password="C49D" sheet="1" objects="1" scenarios="1"/>
  <mergeCells count="833">
    <mergeCell ref="W14:X14"/>
    <mergeCell ref="Z14:AG14"/>
    <mergeCell ref="A11:J11"/>
    <mergeCell ref="K11:L11"/>
    <mergeCell ref="L14:O14"/>
    <mergeCell ref="A12:AG12"/>
    <mergeCell ref="AF11:AG11"/>
    <mergeCell ref="M11:N11"/>
    <mergeCell ref="AC11:AD11"/>
    <mergeCell ref="L13:AG13"/>
    <mergeCell ref="A10:J10"/>
    <mergeCell ref="AB49:AC49"/>
    <mergeCell ref="Q49:R49"/>
    <mergeCell ref="W49:X49"/>
    <mergeCell ref="B28:AG28"/>
    <mergeCell ref="Q32:R32"/>
    <mergeCell ref="B33:AG33"/>
    <mergeCell ref="B32:K32"/>
    <mergeCell ref="AD49:AE49"/>
    <mergeCell ref="L49:N49"/>
    <mergeCell ref="L50:N50"/>
    <mergeCell ref="O50:P50"/>
    <mergeCell ref="Q50:R50"/>
    <mergeCell ref="W50:X50"/>
    <mergeCell ref="B40:AG40"/>
    <mergeCell ref="B39:K39"/>
    <mergeCell ref="L39:N39"/>
    <mergeCell ref="O39:P39"/>
    <mergeCell ref="Q39:R39"/>
    <mergeCell ref="W39:X39"/>
    <mergeCell ref="AD39:AE39"/>
    <mergeCell ref="AF39:AG39"/>
    <mergeCell ref="AB39:AC39"/>
    <mergeCell ref="L32:N32"/>
    <mergeCell ref="O31:P31"/>
    <mergeCell ref="O32:P32"/>
    <mergeCell ref="L31:N31"/>
    <mergeCell ref="AF32:AG32"/>
    <mergeCell ref="AD32:AE32"/>
    <mergeCell ref="AB36:AC36"/>
    <mergeCell ref="AF24:AG24"/>
    <mergeCell ref="AD27:AE27"/>
    <mergeCell ref="AF27:AG27"/>
    <mergeCell ref="O26:P26"/>
    <mergeCell ref="Q25:R25"/>
    <mergeCell ref="AF25:AG25"/>
    <mergeCell ref="AF26:AG26"/>
    <mergeCell ref="O24:P24"/>
    <mergeCell ref="AD25:AE25"/>
    <mergeCell ref="AD24:AE24"/>
    <mergeCell ref="B31:K31"/>
    <mergeCell ref="B25:K25"/>
    <mergeCell ref="B26:K26"/>
    <mergeCell ref="L25:N25"/>
    <mergeCell ref="L26:N26"/>
    <mergeCell ref="AF22:AG22"/>
    <mergeCell ref="W23:X23"/>
    <mergeCell ref="AD23:AE23"/>
    <mergeCell ref="AF23:AG23"/>
    <mergeCell ref="AB22:AC22"/>
    <mergeCell ref="AD22:AE22"/>
    <mergeCell ref="AB23:AC23"/>
    <mergeCell ref="W22:X22"/>
    <mergeCell ref="B23:K23"/>
    <mergeCell ref="L23:N23"/>
    <mergeCell ref="O23:P23"/>
    <mergeCell ref="Q23:R23"/>
    <mergeCell ref="AB29:AC29"/>
    <mergeCell ref="AB30:AC30"/>
    <mergeCell ref="AB31:AC31"/>
    <mergeCell ref="AB32:AC32"/>
    <mergeCell ref="AF30:AG30"/>
    <mergeCell ref="AF31:AG31"/>
    <mergeCell ref="AD29:AE29"/>
    <mergeCell ref="AF29:AG29"/>
    <mergeCell ref="AD31:AE31"/>
    <mergeCell ref="AB24:AC24"/>
    <mergeCell ref="AD26:AE26"/>
    <mergeCell ref="B30:K30"/>
    <mergeCell ref="L30:N30"/>
    <mergeCell ref="B27:K27"/>
    <mergeCell ref="L27:N27"/>
    <mergeCell ref="O30:P30"/>
    <mergeCell ref="B29:K29"/>
    <mergeCell ref="L29:N29"/>
    <mergeCell ref="O29:P29"/>
    <mergeCell ref="W30:X30"/>
    <mergeCell ref="AD30:AE30"/>
    <mergeCell ref="Q30:R30"/>
    <mergeCell ref="B22:K22"/>
    <mergeCell ref="L22:N22"/>
    <mergeCell ref="Q24:R24"/>
    <mergeCell ref="Q27:R27"/>
    <mergeCell ref="Q26:R26"/>
    <mergeCell ref="O27:P27"/>
    <mergeCell ref="Q22:R22"/>
    <mergeCell ref="O25:P25"/>
    <mergeCell ref="O22:P22"/>
    <mergeCell ref="B24:K24"/>
    <mergeCell ref="Q29:R29"/>
    <mergeCell ref="W29:X29"/>
    <mergeCell ref="Q36:R36"/>
    <mergeCell ref="Q31:R31"/>
    <mergeCell ref="B35:K35"/>
    <mergeCell ref="W35:X35"/>
    <mergeCell ref="L34:N34"/>
    <mergeCell ref="AB35:AC35"/>
    <mergeCell ref="L36:N36"/>
    <mergeCell ref="O36:P36"/>
    <mergeCell ref="W36:X36"/>
    <mergeCell ref="AF36:AG36"/>
    <mergeCell ref="AD35:AE35"/>
    <mergeCell ref="AF35:AG35"/>
    <mergeCell ref="AD36:AE36"/>
    <mergeCell ref="O34:P34"/>
    <mergeCell ref="AF34:AG34"/>
    <mergeCell ref="AB34:AC34"/>
    <mergeCell ref="L38:N38"/>
    <mergeCell ref="O38:P38"/>
    <mergeCell ref="Q38:R38"/>
    <mergeCell ref="AD34:AE34"/>
    <mergeCell ref="AB38:AC38"/>
    <mergeCell ref="Q34:R34"/>
    <mergeCell ref="W34:X34"/>
    <mergeCell ref="L18:O18"/>
    <mergeCell ref="B16:C16"/>
    <mergeCell ref="B17:C17"/>
    <mergeCell ref="L16:O16"/>
    <mergeCell ref="L17:O17"/>
    <mergeCell ref="F18:J18"/>
    <mergeCell ref="B18:C18"/>
    <mergeCell ref="AJ14:AL14"/>
    <mergeCell ref="X15:AG15"/>
    <mergeCell ref="B15:C15"/>
    <mergeCell ref="L15:O15"/>
    <mergeCell ref="P14:V19"/>
    <mergeCell ref="B14:C14"/>
    <mergeCell ref="D14:E14"/>
    <mergeCell ref="D15:E15"/>
    <mergeCell ref="D16:E16"/>
    <mergeCell ref="F14:J14"/>
    <mergeCell ref="AD106:AE106"/>
    <mergeCell ref="A7:G7"/>
    <mergeCell ref="A6:AG6"/>
    <mergeCell ref="L7:Z7"/>
    <mergeCell ref="H7:K7"/>
    <mergeCell ref="AA7:AG7"/>
    <mergeCell ref="L8:O9"/>
    <mergeCell ref="A8:K9"/>
    <mergeCell ref="P8:V9"/>
    <mergeCell ref="B13:K13"/>
    <mergeCell ref="W8:AG9"/>
    <mergeCell ref="AD88:AE88"/>
    <mergeCell ref="B102:AG102"/>
    <mergeCell ref="B107:AG107"/>
    <mergeCell ref="B71:AG71"/>
    <mergeCell ref="B75:AG75"/>
    <mergeCell ref="B78:AG78"/>
    <mergeCell ref="B84:AG84"/>
    <mergeCell ref="AD105:AE105"/>
    <mergeCell ref="B106:K106"/>
    <mergeCell ref="L106:N106"/>
    <mergeCell ref="O126:P126"/>
    <mergeCell ref="B59:AG59"/>
    <mergeCell ref="B65:AG65"/>
    <mergeCell ref="B89:AG89"/>
    <mergeCell ref="W87:Y87"/>
    <mergeCell ref="AB87:AC87"/>
    <mergeCell ref="AD87:AE87"/>
    <mergeCell ref="Q88:U88"/>
    <mergeCell ref="W88:Y88"/>
    <mergeCell ref="AB88:AC88"/>
    <mergeCell ref="O136:P136"/>
    <mergeCell ref="Q136:U136"/>
    <mergeCell ref="B137:K137"/>
    <mergeCell ref="L137:N137"/>
    <mergeCell ref="O137:P137"/>
    <mergeCell ref="Q137:U137"/>
    <mergeCell ref="B136:K136"/>
    <mergeCell ref="B134:K134"/>
    <mergeCell ref="L134:N134"/>
    <mergeCell ref="O139:P139"/>
    <mergeCell ref="Q139:R139"/>
    <mergeCell ref="B138:K138"/>
    <mergeCell ref="L138:N138"/>
    <mergeCell ref="O138:P138"/>
    <mergeCell ref="Q138:U138"/>
    <mergeCell ref="B139:K139"/>
    <mergeCell ref="L139:N139"/>
    <mergeCell ref="AD144:AE144"/>
    <mergeCell ref="W137:Y137"/>
    <mergeCell ref="AB137:AC137"/>
    <mergeCell ref="AD137:AE137"/>
    <mergeCell ref="W138:Y138"/>
    <mergeCell ref="AB138:AC138"/>
    <mergeCell ref="AD138:AE138"/>
    <mergeCell ref="AB139:AC139"/>
    <mergeCell ref="AD139:AE139"/>
    <mergeCell ref="AD140:AE140"/>
    <mergeCell ref="O144:P144"/>
    <mergeCell ref="Q144:U144"/>
    <mergeCell ref="W144:Y144"/>
    <mergeCell ref="AB144:AC144"/>
    <mergeCell ref="B144:K144"/>
    <mergeCell ref="L144:N144"/>
    <mergeCell ref="L141:N141"/>
    <mergeCell ref="L136:N136"/>
    <mergeCell ref="B135:K135"/>
    <mergeCell ref="L135:N135"/>
    <mergeCell ref="B143:K143"/>
    <mergeCell ref="L142:N142"/>
    <mergeCell ref="L143:N143"/>
    <mergeCell ref="B140:K140"/>
    <mergeCell ref="B141:K141"/>
    <mergeCell ref="B142:K142"/>
    <mergeCell ref="L140:N140"/>
    <mergeCell ref="AD134:AE134"/>
    <mergeCell ref="AB136:AC136"/>
    <mergeCell ref="AD136:AE136"/>
    <mergeCell ref="W136:Y136"/>
    <mergeCell ref="AF134:AG134"/>
    <mergeCell ref="AB135:AC135"/>
    <mergeCell ref="AD135:AE135"/>
    <mergeCell ref="O134:P134"/>
    <mergeCell ref="Q134:U134"/>
    <mergeCell ref="W134:Y134"/>
    <mergeCell ref="AB134:AC134"/>
    <mergeCell ref="W135:Y135"/>
    <mergeCell ref="O135:P135"/>
    <mergeCell ref="Q135:U135"/>
    <mergeCell ref="AB132:AC132"/>
    <mergeCell ref="AD132:AE132"/>
    <mergeCell ref="B131:K131"/>
    <mergeCell ref="L131:N131"/>
    <mergeCell ref="B132:K132"/>
    <mergeCell ref="L132:N132"/>
    <mergeCell ref="O132:P132"/>
    <mergeCell ref="Q132:U132"/>
    <mergeCell ref="Q131:U131"/>
    <mergeCell ref="W131:Y131"/>
    <mergeCell ref="W132:Y132"/>
    <mergeCell ref="AF131:AG131"/>
    <mergeCell ref="AD131:AE131"/>
    <mergeCell ref="O131:P131"/>
    <mergeCell ref="AB131:AC131"/>
    <mergeCell ref="AF128:AG128"/>
    <mergeCell ref="W129:Y129"/>
    <mergeCell ref="AB129:AC129"/>
    <mergeCell ref="AD129:AE129"/>
    <mergeCell ref="L129:N129"/>
    <mergeCell ref="O129:P129"/>
    <mergeCell ref="Q129:U129"/>
    <mergeCell ref="L125:N125"/>
    <mergeCell ref="O125:P125"/>
    <mergeCell ref="Q125:U125"/>
    <mergeCell ref="L126:N126"/>
    <mergeCell ref="B128:K128"/>
    <mergeCell ref="L128:N128"/>
    <mergeCell ref="Q126:U126"/>
    <mergeCell ref="B125:K125"/>
    <mergeCell ref="AD128:AE128"/>
    <mergeCell ref="O128:P128"/>
    <mergeCell ref="Q128:U128"/>
    <mergeCell ref="W128:Y128"/>
    <mergeCell ref="AB128:AC128"/>
    <mergeCell ref="B126:K126"/>
    <mergeCell ref="O122:P122"/>
    <mergeCell ref="Q122:U122"/>
    <mergeCell ref="B129:K129"/>
    <mergeCell ref="AF125:AG125"/>
    <mergeCell ref="W125:Y125"/>
    <mergeCell ref="AB125:AC125"/>
    <mergeCell ref="AB126:AC126"/>
    <mergeCell ref="AD126:AE126"/>
    <mergeCell ref="W126:Y126"/>
    <mergeCell ref="AD125:AE125"/>
    <mergeCell ref="W123:Y123"/>
    <mergeCell ref="AB123:AC123"/>
    <mergeCell ref="AD123:AE123"/>
    <mergeCell ref="B122:K122"/>
    <mergeCell ref="L122:N122"/>
    <mergeCell ref="B123:K123"/>
    <mergeCell ref="L123:N123"/>
    <mergeCell ref="O123:P123"/>
    <mergeCell ref="Q123:U123"/>
    <mergeCell ref="W122:Y122"/>
    <mergeCell ref="AF120:AG120"/>
    <mergeCell ref="B121:K121"/>
    <mergeCell ref="L121:N121"/>
    <mergeCell ref="O121:P121"/>
    <mergeCell ref="Q121:U121"/>
    <mergeCell ref="W121:Y121"/>
    <mergeCell ref="AB121:AC121"/>
    <mergeCell ref="AD121:AE121"/>
    <mergeCell ref="B120:K120"/>
    <mergeCell ref="L120:N120"/>
    <mergeCell ref="O120:P120"/>
    <mergeCell ref="Q120:U120"/>
    <mergeCell ref="Q113:U113"/>
    <mergeCell ref="L118:N118"/>
    <mergeCell ref="O118:P118"/>
    <mergeCell ref="L114:N114"/>
    <mergeCell ref="L115:N115"/>
    <mergeCell ref="L116:N116"/>
    <mergeCell ref="L117:N117"/>
    <mergeCell ref="O115:P115"/>
    <mergeCell ref="W113:Y113"/>
    <mergeCell ref="AB113:AC113"/>
    <mergeCell ref="AD113:AE113"/>
    <mergeCell ref="AF108:AG108"/>
    <mergeCell ref="W110:Y110"/>
    <mergeCell ref="AB110:AC110"/>
    <mergeCell ref="AD110:AE110"/>
    <mergeCell ref="W108:Y108"/>
    <mergeCell ref="AB108:AC108"/>
    <mergeCell ref="AD108:AE108"/>
    <mergeCell ref="B110:K110"/>
    <mergeCell ref="L110:N110"/>
    <mergeCell ref="O110:P110"/>
    <mergeCell ref="Q110:U110"/>
    <mergeCell ref="W109:Y109"/>
    <mergeCell ref="AB109:AC109"/>
    <mergeCell ref="AD109:AE109"/>
    <mergeCell ref="B108:K108"/>
    <mergeCell ref="L108:N108"/>
    <mergeCell ref="Q108:U108"/>
    <mergeCell ref="B109:K109"/>
    <mergeCell ref="L109:N109"/>
    <mergeCell ref="O109:P109"/>
    <mergeCell ref="Q109:U109"/>
    <mergeCell ref="W105:Y105"/>
    <mergeCell ref="AB105:AC105"/>
    <mergeCell ref="O105:P105"/>
    <mergeCell ref="Q105:U105"/>
    <mergeCell ref="O106:P106"/>
    <mergeCell ref="Q106:U106"/>
    <mergeCell ref="W106:Y106"/>
    <mergeCell ref="AB106:AC106"/>
    <mergeCell ref="B105:K105"/>
    <mergeCell ref="L105:N105"/>
    <mergeCell ref="AF103:AG103"/>
    <mergeCell ref="B104:K104"/>
    <mergeCell ref="L104:N104"/>
    <mergeCell ref="O104:P104"/>
    <mergeCell ref="Q104:U104"/>
    <mergeCell ref="W104:Y104"/>
    <mergeCell ref="AB104:AC104"/>
    <mergeCell ref="AD104:AE104"/>
    <mergeCell ref="B103:K103"/>
    <mergeCell ref="L103:N103"/>
    <mergeCell ref="O103:P103"/>
    <mergeCell ref="Q103:U103"/>
    <mergeCell ref="W103:Y103"/>
    <mergeCell ref="AB103:AC103"/>
    <mergeCell ref="AD103:AE103"/>
    <mergeCell ref="AB25:AC25"/>
    <mergeCell ref="AB26:AC26"/>
    <mergeCell ref="AB27:AC27"/>
    <mergeCell ref="W100:Y100"/>
    <mergeCell ref="AB100:AC100"/>
    <mergeCell ref="AD100:AE100"/>
    <mergeCell ref="W101:Y101"/>
    <mergeCell ref="AB101:AC101"/>
    <mergeCell ref="AD101:AE101"/>
    <mergeCell ref="B100:K100"/>
    <mergeCell ref="L100:N100"/>
    <mergeCell ref="O100:P100"/>
    <mergeCell ref="Q100:U100"/>
    <mergeCell ref="B101:K101"/>
    <mergeCell ref="L101:N101"/>
    <mergeCell ref="O101:P101"/>
    <mergeCell ref="Q101:U101"/>
    <mergeCell ref="AF97:AG97"/>
    <mergeCell ref="B99:K99"/>
    <mergeCell ref="L99:N99"/>
    <mergeCell ref="O99:P99"/>
    <mergeCell ref="Q99:U99"/>
    <mergeCell ref="W99:Y99"/>
    <mergeCell ref="AB99:AC99"/>
    <mergeCell ref="AD99:AE99"/>
    <mergeCell ref="W97:Y97"/>
    <mergeCell ref="AB97:AC97"/>
    <mergeCell ref="AD97:AE97"/>
    <mergeCell ref="B98:K98"/>
    <mergeCell ref="L98:N98"/>
    <mergeCell ref="O98:P98"/>
    <mergeCell ref="Q98:U98"/>
    <mergeCell ref="W98:Y98"/>
    <mergeCell ref="AB98:AC98"/>
    <mergeCell ref="AD98:AE98"/>
    <mergeCell ref="B97:K97"/>
    <mergeCell ref="L97:N97"/>
    <mergeCell ref="O97:P97"/>
    <mergeCell ref="Q97:U97"/>
    <mergeCell ref="W94:Y94"/>
    <mergeCell ref="AB94:AC94"/>
    <mergeCell ref="O94:P94"/>
    <mergeCell ref="Q94:U94"/>
    <mergeCell ref="B96:AG96"/>
    <mergeCell ref="AD94:AE94"/>
    <mergeCell ref="B95:K95"/>
    <mergeCell ref="L95:N95"/>
    <mergeCell ref="O95:P95"/>
    <mergeCell ref="Q95:U95"/>
    <mergeCell ref="W95:Y95"/>
    <mergeCell ref="AB95:AC95"/>
    <mergeCell ref="AD95:AE95"/>
    <mergeCell ref="B94:K94"/>
    <mergeCell ref="L94:N94"/>
    <mergeCell ref="W92:Y92"/>
    <mergeCell ref="AB92:AC92"/>
    <mergeCell ref="AD92:AE92"/>
    <mergeCell ref="B93:K93"/>
    <mergeCell ref="L93:N93"/>
    <mergeCell ref="O93:P93"/>
    <mergeCell ref="Q93:U93"/>
    <mergeCell ref="W93:Y93"/>
    <mergeCell ref="AB93:AC93"/>
    <mergeCell ref="AD93:AE93"/>
    <mergeCell ref="B92:K92"/>
    <mergeCell ref="L92:N92"/>
    <mergeCell ref="O92:P92"/>
    <mergeCell ref="Q92:U92"/>
    <mergeCell ref="AF90:AG90"/>
    <mergeCell ref="B91:K91"/>
    <mergeCell ref="L91:N91"/>
    <mergeCell ref="O91:P91"/>
    <mergeCell ref="Q91:U91"/>
    <mergeCell ref="W91:Y91"/>
    <mergeCell ref="AB91:AC91"/>
    <mergeCell ref="AD91:AE91"/>
    <mergeCell ref="B90:K90"/>
    <mergeCell ref="L90:N90"/>
    <mergeCell ref="AD90:AE90"/>
    <mergeCell ref="O90:P90"/>
    <mergeCell ref="Q90:U90"/>
    <mergeCell ref="W90:Y90"/>
    <mergeCell ref="AB90:AC90"/>
    <mergeCell ref="B87:K87"/>
    <mergeCell ref="L87:N87"/>
    <mergeCell ref="O87:P87"/>
    <mergeCell ref="Q87:U87"/>
    <mergeCell ref="B88:K88"/>
    <mergeCell ref="L88:N88"/>
    <mergeCell ref="O88:P88"/>
    <mergeCell ref="AF85:AG85"/>
    <mergeCell ref="B86:K86"/>
    <mergeCell ref="L86:N86"/>
    <mergeCell ref="O86:P86"/>
    <mergeCell ref="Q86:U86"/>
    <mergeCell ref="W86:Y86"/>
    <mergeCell ref="AB86:AC86"/>
    <mergeCell ref="AD86:AE86"/>
    <mergeCell ref="B85:K85"/>
    <mergeCell ref="L85:N85"/>
    <mergeCell ref="O85:P85"/>
    <mergeCell ref="Q85:U85"/>
    <mergeCell ref="W85:Y85"/>
    <mergeCell ref="AB85:AC85"/>
    <mergeCell ref="AD85:AE85"/>
    <mergeCell ref="W82:Y82"/>
    <mergeCell ref="AB82:AC82"/>
    <mergeCell ref="AD82:AE82"/>
    <mergeCell ref="AD83:AE83"/>
    <mergeCell ref="B83:K83"/>
    <mergeCell ref="L83:N83"/>
    <mergeCell ref="O83:P83"/>
    <mergeCell ref="Q83:U83"/>
    <mergeCell ref="W83:Y83"/>
    <mergeCell ref="AB83:AC83"/>
    <mergeCell ref="B82:K82"/>
    <mergeCell ref="L82:N82"/>
    <mergeCell ref="O82:P82"/>
    <mergeCell ref="Q82:U82"/>
    <mergeCell ref="W81:Y81"/>
    <mergeCell ref="AB81:AC81"/>
    <mergeCell ref="B81:K81"/>
    <mergeCell ref="L81:N81"/>
    <mergeCell ref="O81:P81"/>
    <mergeCell ref="Q81:U81"/>
    <mergeCell ref="AD81:AE81"/>
    <mergeCell ref="W79:Y79"/>
    <mergeCell ref="AB79:AC79"/>
    <mergeCell ref="W80:Y80"/>
    <mergeCell ref="AB80:AC80"/>
    <mergeCell ref="AD80:AE80"/>
    <mergeCell ref="B80:K80"/>
    <mergeCell ref="L80:N80"/>
    <mergeCell ref="AF79:AG79"/>
    <mergeCell ref="AF76:AG76"/>
    <mergeCell ref="O80:P80"/>
    <mergeCell ref="Q80:U80"/>
    <mergeCell ref="O79:P79"/>
    <mergeCell ref="Q79:U79"/>
    <mergeCell ref="W77:Y77"/>
    <mergeCell ref="AB77:AC77"/>
    <mergeCell ref="AD77:AE77"/>
    <mergeCell ref="AD79:AE79"/>
    <mergeCell ref="B77:K77"/>
    <mergeCell ref="L77:N77"/>
    <mergeCell ref="O77:P77"/>
    <mergeCell ref="Q77:U77"/>
    <mergeCell ref="B79:K79"/>
    <mergeCell ref="L79:N79"/>
    <mergeCell ref="W74:Y74"/>
    <mergeCell ref="AB74:AC74"/>
    <mergeCell ref="AD74:AE74"/>
    <mergeCell ref="B76:K76"/>
    <mergeCell ref="L76:N76"/>
    <mergeCell ref="O76:P76"/>
    <mergeCell ref="Q76:U76"/>
    <mergeCell ref="W76:Y76"/>
    <mergeCell ref="AB76:AC76"/>
    <mergeCell ref="AD76:AE76"/>
    <mergeCell ref="B74:K74"/>
    <mergeCell ref="L74:N74"/>
    <mergeCell ref="O74:P74"/>
    <mergeCell ref="Q74:U74"/>
    <mergeCell ref="AF72:AG72"/>
    <mergeCell ref="B73:K73"/>
    <mergeCell ref="L73:N73"/>
    <mergeCell ref="O73:P73"/>
    <mergeCell ref="Q73:U73"/>
    <mergeCell ref="W73:Y73"/>
    <mergeCell ref="AB68:AC68"/>
    <mergeCell ref="AD68:AE68"/>
    <mergeCell ref="B69:K69"/>
    <mergeCell ref="AB73:AC73"/>
    <mergeCell ref="AD73:AE73"/>
    <mergeCell ref="W70:Y70"/>
    <mergeCell ref="AB70:AC70"/>
    <mergeCell ref="AD70:AE70"/>
    <mergeCell ref="B72:K72"/>
    <mergeCell ref="L72:N72"/>
    <mergeCell ref="AB72:AC72"/>
    <mergeCell ref="AD72:AE72"/>
    <mergeCell ref="B70:K70"/>
    <mergeCell ref="L70:N70"/>
    <mergeCell ref="O70:P70"/>
    <mergeCell ref="Q70:U70"/>
    <mergeCell ref="O72:P72"/>
    <mergeCell ref="Q72:U72"/>
    <mergeCell ref="W72:Y72"/>
    <mergeCell ref="L69:N69"/>
    <mergeCell ref="O69:P69"/>
    <mergeCell ref="Q69:U69"/>
    <mergeCell ref="W69:Y69"/>
    <mergeCell ref="AB69:AC69"/>
    <mergeCell ref="AD69:AE69"/>
    <mergeCell ref="AD67:AE67"/>
    <mergeCell ref="B66:K66"/>
    <mergeCell ref="L66:N66"/>
    <mergeCell ref="O68:P68"/>
    <mergeCell ref="Q68:U68"/>
    <mergeCell ref="W66:Y66"/>
    <mergeCell ref="AB66:AC66"/>
    <mergeCell ref="O66:P66"/>
    <mergeCell ref="Q66:U66"/>
    <mergeCell ref="L68:N68"/>
    <mergeCell ref="W68:Y68"/>
    <mergeCell ref="B67:K67"/>
    <mergeCell ref="L67:N67"/>
    <mergeCell ref="O67:P67"/>
    <mergeCell ref="Q67:U67"/>
    <mergeCell ref="W67:Y67"/>
    <mergeCell ref="B68:K68"/>
    <mergeCell ref="AB67:AC67"/>
    <mergeCell ref="B64:K64"/>
    <mergeCell ref="L64:N64"/>
    <mergeCell ref="O64:P64"/>
    <mergeCell ref="Q64:U64"/>
    <mergeCell ref="B63:K63"/>
    <mergeCell ref="AD66:AE66"/>
    <mergeCell ref="O62:P62"/>
    <mergeCell ref="Q62:U62"/>
    <mergeCell ref="W62:Y62"/>
    <mergeCell ref="AD63:AE63"/>
    <mergeCell ref="L62:N62"/>
    <mergeCell ref="W64:Y64"/>
    <mergeCell ref="AB64:AC64"/>
    <mergeCell ref="AD64:AE64"/>
    <mergeCell ref="AB58:AC58"/>
    <mergeCell ref="AD58:AE58"/>
    <mergeCell ref="AD60:AE60"/>
    <mergeCell ref="AB62:AC62"/>
    <mergeCell ref="AD62:AE62"/>
    <mergeCell ref="L63:N63"/>
    <mergeCell ref="O63:P63"/>
    <mergeCell ref="Q63:U63"/>
    <mergeCell ref="W63:Y63"/>
    <mergeCell ref="AB63:AC63"/>
    <mergeCell ref="B60:K60"/>
    <mergeCell ref="L60:N60"/>
    <mergeCell ref="O60:P60"/>
    <mergeCell ref="Q60:U60"/>
    <mergeCell ref="W60:Y60"/>
    <mergeCell ref="AB60:AC60"/>
    <mergeCell ref="B58:K58"/>
    <mergeCell ref="L58:N58"/>
    <mergeCell ref="O58:P58"/>
    <mergeCell ref="Q58:U58"/>
    <mergeCell ref="W56:Y56"/>
    <mergeCell ref="L56:N56"/>
    <mergeCell ref="O56:P56"/>
    <mergeCell ref="Q56:U56"/>
    <mergeCell ref="W58:Y58"/>
    <mergeCell ref="AB56:AC56"/>
    <mergeCell ref="AD56:AE56"/>
    <mergeCell ref="B57:K57"/>
    <mergeCell ref="L57:N57"/>
    <mergeCell ref="O57:P57"/>
    <mergeCell ref="Q57:U57"/>
    <mergeCell ref="W57:Y57"/>
    <mergeCell ref="AB57:AC57"/>
    <mergeCell ref="AD57:AE57"/>
    <mergeCell ref="B56:K56"/>
    <mergeCell ref="W54:Y54"/>
    <mergeCell ref="AB54:AC54"/>
    <mergeCell ref="AD54:AE54"/>
    <mergeCell ref="B55:K55"/>
    <mergeCell ref="L55:N55"/>
    <mergeCell ref="O55:P55"/>
    <mergeCell ref="Q55:U55"/>
    <mergeCell ref="W55:Y55"/>
    <mergeCell ref="AB55:AC55"/>
    <mergeCell ref="AD55:AE55"/>
    <mergeCell ref="B54:K54"/>
    <mergeCell ref="L54:N54"/>
    <mergeCell ref="O54:P54"/>
    <mergeCell ref="Q54:U54"/>
    <mergeCell ref="B53:K53"/>
    <mergeCell ref="L53:N53"/>
    <mergeCell ref="O53:P53"/>
    <mergeCell ref="Q53:U53"/>
    <mergeCell ref="W53:Y53"/>
    <mergeCell ref="AB53:AC53"/>
    <mergeCell ref="AD53:AE53"/>
    <mergeCell ref="X19:AG19"/>
    <mergeCell ref="W20:AG20"/>
    <mergeCell ref="AD51:AE51"/>
    <mergeCell ref="AB48:AC48"/>
    <mergeCell ref="AD48:AE48"/>
    <mergeCell ref="B52:AG52"/>
    <mergeCell ref="O44:P44"/>
    <mergeCell ref="A2:AG2"/>
    <mergeCell ref="H5:P5"/>
    <mergeCell ref="AA5:AG5"/>
    <mergeCell ref="AA4:AG4"/>
    <mergeCell ref="A4:C4"/>
    <mergeCell ref="D4:P4"/>
    <mergeCell ref="Q3:Z3"/>
    <mergeCell ref="A3:C3"/>
    <mergeCell ref="D3:P3"/>
    <mergeCell ref="A5:G5"/>
    <mergeCell ref="F15:J15"/>
    <mergeCell ref="F16:J16"/>
    <mergeCell ref="F17:J17"/>
    <mergeCell ref="B41:K41"/>
    <mergeCell ref="F19:J19"/>
    <mergeCell ref="D17:E17"/>
    <mergeCell ref="B38:K38"/>
    <mergeCell ref="B34:K34"/>
    <mergeCell ref="B37:AG37"/>
    <mergeCell ref="B36:K36"/>
    <mergeCell ref="L41:N41"/>
    <mergeCell ref="O41:P41"/>
    <mergeCell ref="B42:K42"/>
    <mergeCell ref="B21:AG21"/>
    <mergeCell ref="L24:N24"/>
    <mergeCell ref="Q42:R42"/>
    <mergeCell ref="AD38:AE38"/>
    <mergeCell ref="AF38:AG38"/>
    <mergeCell ref="Q41:R41"/>
    <mergeCell ref="W41:X41"/>
    <mergeCell ref="W45:X45"/>
    <mergeCell ref="B51:K51"/>
    <mergeCell ref="L51:N51"/>
    <mergeCell ref="O51:P51"/>
    <mergeCell ref="B47:K47"/>
    <mergeCell ref="B46:AG46"/>
    <mergeCell ref="Q45:R45"/>
    <mergeCell ref="O49:P49"/>
    <mergeCell ref="AD50:AE50"/>
    <mergeCell ref="B50:K50"/>
    <mergeCell ref="AB51:AC51"/>
    <mergeCell ref="Q51:R51"/>
    <mergeCell ref="W51:X51"/>
    <mergeCell ref="Q48:R48"/>
    <mergeCell ref="W48:X48"/>
    <mergeCell ref="AB50:AC50"/>
    <mergeCell ref="B118:K118"/>
    <mergeCell ref="Q114:R114"/>
    <mergeCell ref="Q115:R115"/>
    <mergeCell ref="Q116:R116"/>
    <mergeCell ref="Q117:R117"/>
    <mergeCell ref="B114:K114"/>
    <mergeCell ref="B115:K115"/>
    <mergeCell ref="B116:K116"/>
    <mergeCell ref="B117:K117"/>
    <mergeCell ref="O114:P114"/>
    <mergeCell ref="B113:K113"/>
    <mergeCell ref="L113:N113"/>
    <mergeCell ref="O113:P113"/>
    <mergeCell ref="O108:P108"/>
    <mergeCell ref="B111:K111"/>
    <mergeCell ref="B112:K112"/>
    <mergeCell ref="L111:N111"/>
    <mergeCell ref="L112:N112"/>
    <mergeCell ref="O111:P111"/>
    <mergeCell ref="O112:P112"/>
    <mergeCell ref="AF47:AG47"/>
    <mergeCell ref="B48:K48"/>
    <mergeCell ref="L48:N48"/>
    <mergeCell ref="O48:P48"/>
    <mergeCell ref="AB47:AC47"/>
    <mergeCell ref="AD47:AE47"/>
    <mergeCell ref="L47:N47"/>
    <mergeCell ref="O47:P47"/>
    <mergeCell ref="Q47:R47"/>
    <mergeCell ref="W47:X47"/>
    <mergeCell ref="AF60:AG60"/>
    <mergeCell ref="AF66:AG66"/>
    <mergeCell ref="B61:K61"/>
    <mergeCell ref="L61:N61"/>
    <mergeCell ref="O61:P61"/>
    <mergeCell ref="Q61:U61"/>
    <mergeCell ref="W61:Y61"/>
    <mergeCell ref="AB61:AC61"/>
    <mergeCell ref="AD61:AE61"/>
    <mergeCell ref="B62:K62"/>
    <mergeCell ref="B49:K49"/>
    <mergeCell ref="A1:AG1"/>
    <mergeCell ref="B45:K45"/>
    <mergeCell ref="L45:N45"/>
    <mergeCell ref="O45:P45"/>
    <mergeCell ref="AD45:AE45"/>
    <mergeCell ref="AF45:AG45"/>
    <mergeCell ref="L42:N42"/>
    <mergeCell ref="O42:P42"/>
    <mergeCell ref="Q5:Z5"/>
    <mergeCell ref="Q4:Z4"/>
    <mergeCell ref="B20:C20"/>
    <mergeCell ref="D18:E18"/>
    <mergeCell ref="D19:E19"/>
    <mergeCell ref="D20:E20"/>
    <mergeCell ref="B19:C19"/>
    <mergeCell ref="X16:AG16"/>
    <mergeCell ref="X17:AG17"/>
    <mergeCell ref="L19:O19"/>
    <mergeCell ref="L20:O20"/>
    <mergeCell ref="AB3:AG3"/>
    <mergeCell ref="AD111:AE111"/>
    <mergeCell ref="AD112:AE112"/>
    <mergeCell ref="Q111:R111"/>
    <mergeCell ref="Q112:R112"/>
    <mergeCell ref="W111:X111"/>
    <mergeCell ref="W112:X112"/>
    <mergeCell ref="AB111:AC111"/>
    <mergeCell ref="AB112:AC112"/>
    <mergeCell ref="P20:V20"/>
    <mergeCell ref="AD143:AE143"/>
    <mergeCell ref="AB140:AC140"/>
    <mergeCell ref="AB141:AC141"/>
    <mergeCell ref="AB142:AC142"/>
    <mergeCell ref="AB143:AC143"/>
    <mergeCell ref="O143:P143"/>
    <mergeCell ref="Q140:R140"/>
    <mergeCell ref="Q141:R141"/>
    <mergeCell ref="Q142:R142"/>
    <mergeCell ref="Q143:R143"/>
    <mergeCell ref="O140:P140"/>
    <mergeCell ref="O141:P141"/>
    <mergeCell ref="O142:P142"/>
    <mergeCell ref="AD117:AE117"/>
    <mergeCell ref="AB116:AC116"/>
    <mergeCell ref="AB115:AC115"/>
    <mergeCell ref="W142:X142"/>
    <mergeCell ref="W141:X141"/>
    <mergeCell ref="AD141:AE141"/>
    <mergeCell ref="AD142:AE142"/>
    <mergeCell ref="AD120:AE120"/>
    <mergeCell ref="AD122:AE122"/>
    <mergeCell ref="AB122:AC122"/>
    <mergeCell ref="W118:X118"/>
    <mergeCell ref="W117:X117"/>
    <mergeCell ref="W116:X116"/>
    <mergeCell ref="AD118:AE118"/>
    <mergeCell ref="O116:P116"/>
    <mergeCell ref="O117:P117"/>
    <mergeCell ref="AD115:AE115"/>
    <mergeCell ref="AD116:AE116"/>
    <mergeCell ref="B145:AG145"/>
    <mergeCell ref="B119:AG119"/>
    <mergeCell ref="B124:AG124"/>
    <mergeCell ref="B127:AG127"/>
    <mergeCell ref="B130:AG130"/>
    <mergeCell ref="W143:X143"/>
    <mergeCell ref="W139:X139"/>
    <mergeCell ref="Q118:R118"/>
    <mergeCell ref="W140:X140"/>
    <mergeCell ref="W120:Y120"/>
    <mergeCell ref="AB120:AC120"/>
    <mergeCell ref="F20:J20"/>
    <mergeCell ref="AB45:AC45"/>
    <mergeCell ref="B133:AG133"/>
    <mergeCell ref="AB117:AC117"/>
    <mergeCell ref="AB118:AC118"/>
    <mergeCell ref="W115:X115"/>
    <mergeCell ref="W114:X114"/>
    <mergeCell ref="AB114:AC114"/>
    <mergeCell ref="X18:AG18"/>
    <mergeCell ref="W38:X38"/>
    <mergeCell ref="AD114:AE114"/>
    <mergeCell ref="AF53:AG53"/>
    <mergeCell ref="W42:X42"/>
    <mergeCell ref="AD42:AE42"/>
    <mergeCell ref="AF42:AG42"/>
    <mergeCell ref="AB44:AC44"/>
    <mergeCell ref="AD44:AE44"/>
    <mergeCell ref="AD41:AE41"/>
    <mergeCell ref="AF41:AG41"/>
    <mergeCell ref="Q44:R44"/>
    <mergeCell ref="W44:X44"/>
    <mergeCell ref="B44:K44"/>
    <mergeCell ref="L44:N44"/>
    <mergeCell ref="L10:W10"/>
    <mergeCell ref="O11:P11"/>
    <mergeCell ref="R11:W11"/>
    <mergeCell ref="Z11:AB11"/>
    <mergeCell ref="B43:AG43"/>
    <mergeCell ref="AF44:AG44"/>
    <mergeCell ref="AB41:AC41"/>
    <mergeCell ref="AB42:AC42"/>
  </mergeCells>
  <conditionalFormatting sqref="AF43 AF40 AF46">
    <cfRule type="expression" priority="1" dxfId="46" stopIfTrue="1">
      <formula>AND(OR(Calculations!AF40&gt;3.33,Calculations!AF40&lt;1.17),Calculations!#REF!=3)</formula>
    </cfRule>
    <cfRule type="expression" priority="2" dxfId="46" stopIfTrue="1">
      <formula>AND(OR(Calculations!AF40&gt;5.83,Calculations!AF40&lt;2.91),Calculations!#REF!=4)</formula>
    </cfRule>
    <cfRule type="expression" priority="3" dxfId="46" stopIfTrue="1">
      <formula>AND(OR(Calculations!AF40&gt;8,Calculations!AF40&lt;4.08),Calculations!#REF!=5)</formula>
    </cfRule>
  </conditionalFormatting>
  <conditionalFormatting sqref="AF37 AF33">
    <cfRule type="expression" priority="4" dxfId="46" stopIfTrue="1">
      <formula>AND(OR(Calculations!AF33&gt;3.33,Calculations!AF33&lt;1.17),Calculations!#REF!=3)</formula>
    </cfRule>
    <cfRule type="expression" priority="5" dxfId="46" stopIfTrue="1">
      <formula>AND(OR(Calculations!AF33&gt;5.83,Calculations!AF33&lt;2.91),Calculations!#REF!=4)</formula>
    </cfRule>
    <cfRule type="expression" priority="6" dxfId="46" stopIfTrue="1">
      <formula>AND(OR(Calculations!AF33&gt;8,Calculations!AF33&lt;4.08),Calculations!#REF!=5)</formula>
    </cfRule>
  </conditionalFormatting>
  <conditionalFormatting sqref="AF48:AF49 AF51">
    <cfRule type="expression" priority="7" dxfId="46" stopIfTrue="1">
      <formula>AND(OR(Calculations!AF48&gt;3.33,Calculations!AF48&lt;1.17),Calculations!#REF!=3)</formula>
    </cfRule>
    <cfRule type="expression" priority="8" dxfId="46" stopIfTrue="1">
      <formula>AND(OR(Calculations!AF48&gt;5.83,Calculations!AF48&lt;2.91),Calculations!#REF!=4)</formula>
    </cfRule>
    <cfRule type="expression" priority="9" dxfId="46" stopIfTrue="1">
      <formula>AND(OR(Calculations!AF48&gt;8,Calculations!AF48&lt;4.08),Calculations!#REF!=5)</formula>
    </cfRule>
  </conditionalFormatting>
  <conditionalFormatting sqref="AH41">
    <cfRule type="expression" priority="10" dxfId="46" stopIfTrue="1">
      <formula>AND(Calculations!#REF!&gt;0.5)</formula>
    </cfRule>
  </conditionalFormatting>
  <conditionalFormatting sqref="P20:V20">
    <cfRule type="cellIs" priority="11" dxfId="46" operator="greaterThan" stopIfTrue="1">
      <formula>6.01</formula>
    </cfRule>
  </conditionalFormatting>
  <conditionalFormatting sqref="AH22">
    <cfRule type="expression" priority="12" dxfId="46" stopIfTrue="1">
      <formula>AND(OR(Calculations!AH23&gt;7.01,Calculations!AH23&lt;3.49),Calculations!#REF!=3)</formula>
    </cfRule>
    <cfRule type="expression" priority="13" dxfId="46" stopIfTrue="1">
      <formula>AND(OR(Calculations!AH23&gt;7.01,Calculations!AH23&lt;5.24),Calculations!#REF!=4)</formula>
    </cfRule>
    <cfRule type="expression" priority="14" dxfId="46" stopIfTrue="1">
      <formula>AND(OR(Calculations!AH23&gt;7.01,Calculations!AH23&lt;6.99),Calculations!#REF!=5)</formula>
    </cfRule>
  </conditionalFormatting>
  <conditionalFormatting sqref="AH29">
    <cfRule type="expression" priority="15" dxfId="46" stopIfTrue="1">
      <formula>AND(OR(Calculations!AH30&gt;3.51,Calculations!AH30&lt;1.74),Calculations!#REF!=3)</formula>
    </cfRule>
    <cfRule type="expression" priority="16" dxfId="46" stopIfTrue="1">
      <formula>AND(OR(Calculations!AH30&gt;3.51,Calculations!AH30&lt;1.74),Calculations!#REF!=4)</formula>
    </cfRule>
    <cfRule type="expression" priority="17" dxfId="46" stopIfTrue="1">
      <formula>AND(OR(Calculations!AH30&gt;3.51,Calculations!AH30&lt;2.32),Calculations!#REF!=5)</formula>
    </cfRule>
  </conditionalFormatting>
  <conditionalFormatting sqref="AH34">
    <cfRule type="expression" priority="18" dxfId="46" stopIfTrue="1">
      <formula>AND(Calculations!AH35&gt;1.51)</formula>
    </cfRule>
  </conditionalFormatting>
  <conditionalFormatting sqref="AH38">
    <cfRule type="expression" priority="19" dxfId="46" stopIfTrue="1">
      <formula>AND(Calculations!#REF!&gt;1)</formula>
    </cfRule>
  </conditionalFormatting>
  <conditionalFormatting sqref="AF53:AG53">
    <cfRule type="expression" priority="20" dxfId="46" stopIfTrue="1">
      <formula>AND(OR(Calculations!AF53&gt;3.34,Calculations!AF53&lt;1.16),Calculations!#REF!=3)</formula>
    </cfRule>
    <cfRule type="expression" priority="21" dxfId="46" stopIfTrue="1">
      <formula>AND(OR(Calculations!AF53&gt;5.84,Calculations!AF53&lt;2.9),Calculations!#REF!=4)</formula>
    </cfRule>
    <cfRule type="expression" priority="22" dxfId="46" stopIfTrue="1">
      <formula>AND(OR(Calculations!AF53&gt;8.01,Calculations!AF53&lt;4.07),Calculations!#REF!=5)</formula>
    </cfRule>
  </conditionalFormatting>
  <conditionalFormatting sqref="AF66:AG66">
    <cfRule type="expression" priority="23" dxfId="46" stopIfTrue="1">
      <formula>AND(OR(Calculations!AF66&gt;2.34,Calculations!AF66&lt;0.99),Calculations!#REF!=3)</formula>
    </cfRule>
    <cfRule type="expression" priority="24" dxfId="46" stopIfTrue="1">
      <formula>AND(OR(Calculations!AF66&gt;3.51,Calculations!AF66&lt;1.16),Calculations!#REF!=4)</formula>
    </cfRule>
    <cfRule type="expression" priority="25" dxfId="46" stopIfTrue="1">
      <formula>AND(OR(Calculations!AF66&gt;3.51,Calculations!AF66&lt;1.74),Calculations!#REF!=5)</formula>
    </cfRule>
  </conditionalFormatting>
  <conditionalFormatting sqref="AF79:AG79">
    <cfRule type="expression" priority="26" dxfId="46" stopIfTrue="1">
      <formula>AND(OR(Calculations!AF79&gt;2.11,Calculations!AF79&lt;0.99),Calculations!#REF!=3)</formula>
    </cfRule>
    <cfRule type="expression" priority="27" dxfId="46" stopIfTrue="1">
      <formula>AND(OR(Calculations!AF79&gt;3.51,Calculations!AF79&lt;1.74),Calculations!#REF!=4)</formula>
    </cfRule>
    <cfRule type="expression" priority="28" dxfId="46" stopIfTrue="1">
      <formula>AND(OR(Calculations!AF79&gt;3.51,Calculations!AF79&lt;1.74),Calculations!#REF!=5)</formula>
    </cfRule>
  </conditionalFormatting>
  <conditionalFormatting sqref="AF85:AG85">
    <cfRule type="expression" priority="29" dxfId="46" stopIfTrue="1">
      <formula>AND(OR(Calculations!AF85&gt;1.41,Calculations!AF85&lt;0.57),Calculations!#REF!=3)</formula>
    </cfRule>
    <cfRule type="expression" priority="30" dxfId="46" stopIfTrue="1">
      <formula>AND(OR(Calculations!AF85&gt;2.34,Calculations!AF85&lt;1),Calculations!#REF!=4)</formula>
    </cfRule>
    <cfRule type="expression" priority="31" dxfId="46" stopIfTrue="1">
      <formula>AND(OR(Calculations!AF85&gt;3.51,Calculations!AF85&lt;1.16),Calculations!#REF!=5)</formula>
    </cfRule>
  </conditionalFormatting>
  <conditionalFormatting sqref="AF90:AG90">
    <cfRule type="expression" priority="32" dxfId="46" stopIfTrue="1">
      <formula>AND(OR(Calculations!AF90&gt;3.16,Calculations!AF90&lt;1.26),Calculations!#REF!=3)</formula>
    </cfRule>
    <cfRule type="expression" priority="33" dxfId="46" stopIfTrue="1">
      <formula>AND(OR(Calculations!AF90&gt;4.09,Calculations!AF90&lt;2.34),Calculations!#REF!=4)</formula>
    </cfRule>
    <cfRule type="expression" priority="34" dxfId="46" stopIfTrue="1">
      <formula>AND(OR(Calculations!AF90&gt;5.11,Calculations!AF90&lt;2.99),Calculations!#REF!=5)</formula>
    </cfRule>
  </conditionalFormatting>
  <conditionalFormatting sqref="AF76:AG76">
    <cfRule type="cellIs" priority="35" dxfId="7" operator="equal" stopIfTrue="1">
      <formula>0</formula>
    </cfRule>
    <cfRule type="cellIs" priority="36" dxfId="46" operator="notBetween" stopIfTrue="1">
      <formula>0.27</formula>
      <formula>0.85</formula>
    </cfRule>
  </conditionalFormatting>
  <conditionalFormatting sqref="AF97:AG97">
    <cfRule type="cellIs" priority="37" dxfId="7" operator="equal" stopIfTrue="1">
      <formula>0</formula>
    </cfRule>
    <cfRule type="cellIs" priority="38" dxfId="46" operator="notBetween" stopIfTrue="1">
      <formula>0.74</formula>
      <formula>2.81</formula>
    </cfRule>
  </conditionalFormatting>
  <conditionalFormatting sqref="AF103:AG103">
    <cfRule type="cellIs" priority="39" dxfId="7" operator="equal" stopIfTrue="1">
      <formula>0</formula>
    </cfRule>
    <cfRule type="cellIs" priority="40" dxfId="46" operator="notBetween" stopIfTrue="1">
      <formula>0.46</formula>
      <formula>1.13</formula>
    </cfRule>
  </conditionalFormatting>
  <conditionalFormatting sqref="AF60:AG60">
    <cfRule type="expression" priority="41" dxfId="46" stopIfTrue="1">
      <formula>AND(OR(Calculations!AF60&gt;3.51,Calculations!AF60&lt;1.16),Calculations!#REF!=3)</formula>
    </cfRule>
    <cfRule type="expression" priority="42" dxfId="46" stopIfTrue="1">
      <formula>AND(OR(Calculations!AF60&gt;7.01,Calculations!AF60&lt;3.4),Calculations!#REF!=4)</formula>
    </cfRule>
    <cfRule type="expression" priority="43" dxfId="46" stopIfTrue="1">
      <formula>AND(OR(Calculations!AF60&gt;9.34,Calculations!AF60&lt;5.24),Calculations!#REF!=5)</formula>
    </cfRule>
  </conditionalFormatting>
  <conditionalFormatting sqref="AF72:AG72">
    <cfRule type="expression" priority="44" dxfId="46" stopIfTrue="1">
      <formula>AND(OR(Calculations!AF72&gt;1.87,Calculations!AF72&lt;0.99),Calculations!#REF!=3)</formula>
    </cfRule>
    <cfRule type="expression" priority="45" dxfId="46" stopIfTrue="1">
      <formula>AND(OR(Calculations!AF72&gt;2.34,Calculations!AF72&lt;1.49),Calculations!#REF!=4)</formula>
    </cfRule>
    <cfRule type="expression" priority="46" dxfId="46" stopIfTrue="1">
      <formula>AND(OR(Calculations!AF72&gt;3.51,Calculations!AF72&lt;1.8),Calculations!#REF!=5)</formula>
    </cfRule>
  </conditionalFormatting>
  <dataValidations count="14">
    <dataValidation type="list" allowBlank="1" showInputMessage="1" showErrorMessage="1" prompt="Scroll down for options" sqref="J131:K131">
      <formula1>"HOUSE, APARTMENT,STUDIO, CONDO,TOWN HOUSE, MOBIL HOME, MOTEL"</formula1>
    </dataValidation>
    <dataValidation allowBlank="1" showErrorMessage="1" prompt="Enter zipcode! This will enter the cityfor you.&#10;" sqref="Q5 L7"/>
    <dataValidation allowBlank="1" showErrorMessage="1" sqref="Q151:R170 AG135:AG170 AG98:AG101 AG104:AG106 L108:W118 AG121:AG123 X108:X110 L134:U134 S135:U170 L135:R150 AG54:AG58 L131:AF132 AG67:AG70 AG61:AG64 L76:AF77 V134:W170 AG91:AG95 X134:X138 AG109:AG118 X113 X144:X170 AG86:AG88 Y134:AF170 AG129 AG126 AG77 B107:AG107 AG80:AG83 AG73:AG74 AG132 S38:W39 L53:AF58 L66:AF70 L60:AF64 L79:AF83 L85:AF88 Y44:AA45 L97:AF101 L90:AF95 Y108:AF118 B59:AG59 B65:AG65 B28:AG28 B75:AG75 B84:AG84 B89:AG89 B96:AG96 B102:AG102 L120:AF123 B124:AG124 L125:AF126 L128:AF129 B52:AG52 M47 Y51:AG51 L51:W51 L47:L50 O47:O50 P47 Q47:Q50 R47 S47:W50 X47 Y47:AB50 AC47 AD47:AD50 AF47:AF50 AE47 M44 L44:L45 O44:O45 P44 Q44:Q45 R44 S44:W45 X44 AE44 AF44:AF45 B46:AG46 M41 L41:L42 O41:O42 P41 Q41:Q42 R41 S41:W42 X41 AE41 AF41:AF42 B43:AG43 M38 L38:L39 O38:O39 P38 Q38:Q39 R38 S34:W36 X38 AE38 AF38:AF39"/>
    <dataValidation allowBlank="1" showErrorMessage="1" sqref="B40:AG40 M34:M35 AE34 L34:L36 O34:O36 P34:P35 Q34:Q36 R34:R35 L29:L32 B37:AG37 X34 AF34:AF36 M29 O29:O32 Q29:Q32 P29 L22:L27 R29 S29:W32 X29 AE29 AF29:AF32 B33:AG33 M22 O22:O27 Q22:Q27 P22 L72:AF74 R22 S22:W27 X22 B71:AG71 AF22:AF27 B21:AG21 AH22 AD22:AD27 Y22:AB27 AG29:AH29 AD29:AD32 Y29:AA32 AG34:AH34 AD34:AD36 Y34:AA36 AG38:AH38 AD38:AD39 Y38:AA39 AG41:AH41 AD41:AD42 Y41:AA42 AG44:AH44 AD44:AD45 L103:AF106"/>
    <dataValidation allowBlank="1" showInputMessage="1" showErrorMessage="1" prompt="Enter individual tasks or a row each for good days and bad days" sqref="C109:K113 B121:K123 B138:K144 B109:B118 B106:K106 B57:K58 B62:K64 B69:K70 B82:K83 B87:K88 B101:K101"/>
    <dataValidation allowBlank="1" showInputMessage="1" showErrorMessage="1" prompt="Enter individual tasks or a row each for good days and bad daysys" sqref="B74:K74"/>
    <dataValidation allowBlank="1" showInputMessage="1" showErrorMessage="1" prompt="Scroll down" sqref="AA5:AG5"/>
    <dataValidation allowBlank="1" showErrorMessage="1" prompt="Enter individual tasks or a row each for good days and bad days" sqref="B61:K61 C126:K126 C129:K129 B104:K105 B48:K51 B98:K100 B91:K95 B54:K56 B67:K68 C132:K132 B77:K77 B80:K81 B86:K86 B126:B127 B129:B130 B132:B133 B135:K137"/>
    <dataValidation allowBlank="1" showErrorMessage="1" prompt="Enter individual tasks or a row each for good days and bad daysys" sqref="B73:K73"/>
    <dataValidation type="list" allowBlank="1" showInputMessage="1" showErrorMessage="1" sqref="H7">
      <formula1>"Y,N"</formula1>
    </dataValidation>
    <dataValidation type="list" allowBlank="1" showInputMessage="1" showErrorMessage="1" sqref="AA7">
      <formula1>"Yes,No"</formula1>
    </dataValidation>
    <dataValidation type="list" allowBlank="1" showInputMessage="1" showErrorMessage="1" sqref="L8">
      <formula1>"Yes, No"</formula1>
    </dataValidation>
    <dataValidation type="custom" allowBlank="1" showInputMessage="1" showErrorMessage="1" error="Please enter &quot;x&quot; only!" sqref="W15:W17">
      <formula1>Calculations!W15="x"</formula1>
    </dataValidation>
    <dataValidation allowBlank="1" showInputMessage="1" showErrorMessage="1" prompt="Total Need" sqref="L14"/>
  </dataValidations>
  <printOptions/>
  <pageMargins left="0.5" right="0.5" top="0.75" bottom="0.75" header="0.5" footer="0.5"/>
  <pageSetup horizontalDpi="600" verticalDpi="600" orientation="portrait"/>
  <headerFooter alignWithMargins="0">
    <oddFooter>&amp;LSOC 293 K (08/06)&amp;R&amp;F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4"/>
  <sheetViews>
    <sheetView workbookViewId="0" topLeftCell="A13">
      <selection activeCell="B5" sqref="B5:D5"/>
    </sheetView>
  </sheetViews>
  <sheetFormatPr defaultColWidth="9" defaultRowHeight="11.25"/>
  <cols>
    <col min="1" max="1" width="24.83203125" style="0" customWidth="1"/>
    <col min="2" max="2" width="15.33203125" style="0" customWidth="1"/>
    <col min="3" max="3" width="4.33203125" style="0" customWidth="1"/>
    <col min="4" max="4" width="15.66015625" style="0" customWidth="1"/>
    <col min="5" max="7" width="9" style="0" customWidth="1"/>
    <col min="8" max="8" width="12.66015625" style="0" customWidth="1"/>
  </cols>
  <sheetData>
    <row r="1" spans="1:9" ht="15.75" customHeight="1">
      <c r="A1" s="665" t="s">
        <v>354</v>
      </c>
      <c r="B1" s="665"/>
      <c r="C1" s="665"/>
      <c r="D1" s="665"/>
      <c r="E1" s="665"/>
      <c r="F1" s="665"/>
      <c r="G1" s="665"/>
      <c r="H1" s="665"/>
      <c r="I1" s="665"/>
    </row>
    <row r="2" spans="1:9" ht="11.25" customHeight="1">
      <c r="A2" s="665"/>
      <c r="B2" s="665"/>
      <c r="C2" s="665"/>
      <c r="D2" s="665"/>
      <c r="E2" s="665"/>
      <c r="F2" s="665"/>
      <c r="G2" s="665"/>
      <c r="H2" s="665"/>
      <c r="I2" s="665"/>
    </row>
    <row r="3" spans="1:9" ht="12.75" customHeight="1">
      <c r="A3" s="675" t="s">
        <v>103</v>
      </c>
      <c r="B3" s="676"/>
      <c r="C3" s="676"/>
      <c r="D3" s="676"/>
      <c r="E3" s="677"/>
      <c r="F3" s="671" t="s">
        <v>385</v>
      </c>
      <c r="G3" s="672"/>
      <c r="H3" s="672"/>
      <c r="I3" s="673"/>
    </row>
    <row r="4" spans="1:9" ht="12.75" customHeight="1">
      <c r="A4" s="690"/>
      <c r="B4" s="691"/>
      <c r="C4" s="691"/>
      <c r="D4" s="691"/>
      <c r="E4" s="691"/>
      <c r="F4" s="691"/>
      <c r="G4" s="691"/>
      <c r="H4" s="691"/>
      <c r="I4" s="691"/>
    </row>
    <row r="5" spans="1:9" s="244" customFormat="1" ht="12.75" customHeight="1">
      <c r="A5" s="252" t="s">
        <v>433</v>
      </c>
      <c r="B5" s="663" t="str">
        <f>'Assmt Front'!D7&amp;","&amp;'Assmt Front'!M7</f>
        <v>,</v>
      </c>
      <c r="C5" s="664"/>
      <c r="D5" s="664"/>
      <c r="E5" s="668" t="s">
        <v>435</v>
      </c>
      <c r="F5" s="669"/>
      <c r="G5" s="245">
        <v>36</v>
      </c>
      <c r="H5" s="524" t="str">
        <f>'Assmt Front'!AA4&amp;'Assmt Front'!AD4</f>
        <v>24567891</v>
      </c>
      <c r="I5" s="670"/>
    </row>
    <row r="6" spans="1:9" ht="12.75" customHeight="1">
      <c r="A6" s="252" t="s">
        <v>434</v>
      </c>
      <c r="B6" s="661">
        <f>'Assmt Front'!Y2</f>
        <v>0</v>
      </c>
      <c r="C6" s="662"/>
      <c r="D6" s="662"/>
      <c r="E6" s="668" t="s">
        <v>436</v>
      </c>
      <c r="F6" s="669"/>
      <c r="G6" s="678" t="str">
        <f>'Assmt Front'!Y3</f>
        <v>135</v>
      </c>
      <c r="H6" s="679"/>
      <c r="I6" s="679"/>
    </row>
    <row r="7" spans="1:9" ht="12.75" customHeight="1">
      <c r="A7" s="252" t="s">
        <v>438</v>
      </c>
      <c r="B7" s="666">
        <f>'Assmt Front'!AG10</f>
        <v>41233</v>
      </c>
      <c r="C7" s="667"/>
      <c r="D7" s="667"/>
      <c r="E7" s="668" t="s">
        <v>437</v>
      </c>
      <c r="F7" s="669"/>
      <c r="G7" s="661" t="str">
        <f>'Assmt Front'!AG4</f>
        <v>REASSESSMENT</v>
      </c>
      <c r="H7" s="667"/>
      <c r="I7" s="667"/>
    </row>
    <row r="8" spans="1:14" ht="12.75" customHeight="1">
      <c r="A8" s="247"/>
      <c r="B8" s="250"/>
      <c r="C8" s="250"/>
      <c r="D8" s="250"/>
      <c r="E8" s="250"/>
      <c r="F8" s="246"/>
      <c r="G8" s="246"/>
      <c r="H8" s="246"/>
      <c r="I8" s="246"/>
      <c r="J8" s="248"/>
      <c r="K8" s="248"/>
      <c r="L8" s="248"/>
      <c r="M8" s="249"/>
      <c r="N8" s="249"/>
    </row>
    <row r="9" spans="1:14" ht="21" customHeight="1">
      <c r="A9" s="251" t="s">
        <v>446</v>
      </c>
      <c r="B9" s="250"/>
      <c r="C9" s="250"/>
      <c r="D9" s="250"/>
      <c r="E9" s="250"/>
      <c r="F9" s="246"/>
      <c r="G9" s="246"/>
      <c r="H9" s="246"/>
      <c r="I9" s="246"/>
      <c r="J9" s="248"/>
      <c r="K9" s="248"/>
      <c r="L9" s="248"/>
      <c r="M9" s="249"/>
      <c r="N9" s="249"/>
    </row>
    <row r="10" spans="1:6" ht="12">
      <c r="A10" s="191" t="s">
        <v>282</v>
      </c>
      <c r="B10" s="266">
        <f>IF(AND('PS 10'!F3="Y",Calculations!AA7="No"),(Calculations!P20-'Alternative Res.'!W10),"0.00")</f>
        <v>3</v>
      </c>
      <c r="C10" s="81"/>
      <c r="D10" s="64"/>
      <c r="E10" s="64"/>
      <c r="F10" s="64"/>
    </row>
    <row r="11" spans="1:6" ht="12">
      <c r="A11" s="191" t="s">
        <v>283</v>
      </c>
      <c r="B11" s="267">
        <f>IF(AND('PS 10'!F3="Y",Calculations!AA7="No"),(Calculations!AH22-'Alternative Res.'!W11),"0.00")</f>
        <v>4.2</v>
      </c>
      <c r="C11" s="65"/>
      <c r="D11" s="64"/>
      <c r="E11" s="64"/>
      <c r="F11" s="64"/>
    </row>
    <row r="12" spans="1:3" ht="12">
      <c r="A12" s="191" t="s">
        <v>284</v>
      </c>
      <c r="B12" s="267">
        <f>IF(AND('PS 10'!F3="Y",Calculations!AA7="No"),(Calculations!AH29-'Alternative Res.'!W12),"0.00")</f>
        <v>1.1666666666666665</v>
      </c>
      <c r="C12" s="65"/>
    </row>
    <row r="13" spans="1:8" ht="12.75" customHeight="1">
      <c r="A13" s="191" t="s">
        <v>285</v>
      </c>
      <c r="B13" s="267">
        <f>IF(AND('PS 10'!F3="Y",Calculations!AA7="No"),(Calculations!AH34-'Alternative Res.'!W13),"0.00")</f>
        <v>0.75</v>
      </c>
      <c r="C13" s="66"/>
      <c r="D13" s="82"/>
      <c r="E13" s="82"/>
      <c r="F13" s="82"/>
      <c r="G13" s="82"/>
      <c r="H13" s="82"/>
    </row>
    <row r="14" spans="1:8" ht="12">
      <c r="A14" s="191" t="s">
        <v>286</v>
      </c>
      <c r="B14" s="267">
        <f>IF(AND('PS 10'!F3="Y",Calculations!AA7="No"),(Calculations!AH38-'Alternative Res.'!W14),"0.00")</f>
        <v>0.5</v>
      </c>
      <c r="C14" s="66"/>
      <c r="D14" s="82"/>
      <c r="E14" s="82"/>
      <c r="F14" s="82"/>
      <c r="G14" s="82"/>
      <c r="H14" s="82"/>
    </row>
    <row r="15" spans="1:8" ht="12">
      <c r="A15" s="191" t="s">
        <v>287</v>
      </c>
      <c r="B15" s="267">
        <f>IF(AND('PS 10'!F3="Y",Calculations!AA7="No"),(Calculations!AH41-'Alternative Res.'!W15),"0.00")</f>
        <v>0.25</v>
      </c>
      <c r="C15" s="66"/>
      <c r="D15" s="82"/>
      <c r="E15" s="82"/>
      <c r="F15" s="82"/>
      <c r="G15" s="82"/>
      <c r="H15" s="82"/>
    </row>
    <row r="16" spans="1:8" ht="12">
      <c r="A16" s="191" t="s">
        <v>288</v>
      </c>
      <c r="B16" s="267">
        <f>IF('PS 10'!F3="Y",(Calculations!AH44-'Alternative Res.'!W16),"")</f>
        <v>0</v>
      </c>
      <c r="C16" s="66"/>
      <c r="D16" s="82"/>
      <c r="E16" s="82"/>
      <c r="F16" s="82"/>
      <c r="G16" s="82"/>
      <c r="H16" s="82"/>
    </row>
    <row r="17" spans="1:8" ht="12">
      <c r="A17" s="191" t="s">
        <v>289</v>
      </c>
      <c r="B17" s="267">
        <f>IF('PS 10'!F3="Y",(Calculations!AF47-'Alternative Res.'!W17),"")</f>
        <v>0</v>
      </c>
      <c r="C17" s="66"/>
      <c r="D17" s="82"/>
      <c r="E17" s="82"/>
      <c r="F17" s="82"/>
      <c r="G17" s="82"/>
      <c r="H17" s="82"/>
    </row>
    <row r="18" spans="1:8" ht="12">
      <c r="A18" s="191" t="s">
        <v>290</v>
      </c>
      <c r="B18" s="267">
        <f>IF('PS 10'!F3="Y",(Calculations!AF53-'Alternative Res.'!W18),"")</f>
        <v>1.0666666666666667</v>
      </c>
      <c r="C18" s="66"/>
      <c r="D18" s="82"/>
      <c r="E18" s="82"/>
      <c r="F18" s="82"/>
      <c r="G18" s="82"/>
      <c r="H18" s="82"/>
    </row>
    <row r="19" spans="1:3" ht="12">
      <c r="A19" s="191" t="s">
        <v>291</v>
      </c>
      <c r="B19" s="267">
        <f>IF('PS 10'!F3="Y",(Calculations!AF60-'Alternative Res.'!W19),"")</f>
        <v>0.8000000000000003</v>
      </c>
      <c r="C19" s="65"/>
    </row>
    <row r="20" spans="1:3" ht="12">
      <c r="A20" s="191" t="s">
        <v>292</v>
      </c>
      <c r="B20" s="267">
        <f>IF('PS 10'!F3="Y",(Calculations!AF66-'Alternative Res.'!W20),"")</f>
        <v>0</v>
      </c>
      <c r="C20" s="65"/>
    </row>
    <row r="21" spans="1:3" ht="12">
      <c r="A21" s="191" t="s">
        <v>293</v>
      </c>
      <c r="B21" s="267">
        <f>IF('PS 10'!F3="Y",(Calculations!AF72-'Alternative Res.'!W21),"")</f>
        <v>1.7500000000000002</v>
      </c>
      <c r="C21" s="65"/>
    </row>
    <row r="22" spans="1:3" ht="12">
      <c r="A22" s="191" t="s">
        <v>294</v>
      </c>
      <c r="B22" s="267">
        <f>IF('PS 10'!F3="Y",(Calculations!AF76-'Alternative Res.'!W22),"")</f>
        <v>0</v>
      </c>
      <c r="C22" s="65"/>
    </row>
    <row r="23" spans="1:3" ht="12">
      <c r="A23" s="191" t="s">
        <v>295</v>
      </c>
      <c r="B23" s="267">
        <f>IF('PS 10'!F3="Y",(Calculations!AF79-'Alternative Res.'!W23),"")</f>
        <v>0</v>
      </c>
      <c r="C23" s="65"/>
    </row>
    <row r="24" spans="1:3" ht="12">
      <c r="A24" s="191" t="s">
        <v>296</v>
      </c>
      <c r="B24" s="267">
        <f>IF('PS 10'!F3="Y",(Calculations!AF85-'Alternative Res.'!W24),"")</f>
        <v>0</v>
      </c>
      <c r="C24" s="65"/>
    </row>
    <row r="25" spans="1:3" ht="12">
      <c r="A25" s="191" t="s">
        <v>297</v>
      </c>
      <c r="B25" s="267">
        <f>IF('PS 10'!F3="Y",(Calculations!AF90-'Alternative Res.'!W25),"")</f>
        <v>3.6166666666666667</v>
      </c>
      <c r="C25" s="65"/>
    </row>
    <row r="26" spans="1:3" ht="12">
      <c r="A26" s="191" t="s">
        <v>298</v>
      </c>
      <c r="B26" s="267">
        <f>IF('PS 10'!F3="Y",(Calculations!AF97-'Alternative Res.'!W26),"")</f>
        <v>0</v>
      </c>
      <c r="C26" s="65"/>
    </row>
    <row r="27" spans="1:3" ht="12">
      <c r="A27" s="191" t="s">
        <v>299</v>
      </c>
      <c r="B27" s="267">
        <f>IF('PS 10'!F3="Y",(Calculations!AF103-'Alternative Res.'!W27),"")</f>
        <v>0.23333333333333334</v>
      </c>
      <c r="C27" s="65"/>
    </row>
    <row r="28" spans="1:3" ht="12">
      <c r="A28" s="191" t="s">
        <v>300</v>
      </c>
      <c r="B28" s="267">
        <f>IF('PS 10'!F3="Y",(Calculations!AF108-'Alternative Res.'!W28),"")</f>
        <v>0.03849114703618168</v>
      </c>
      <c r="C28" s="65"/>
    </row>
    <row r="29" spans="1:3" ht="12">
      <c r="A29" s="191" t="s">
        <v>301</v>
      </c>
      <c r="B29" s="267">
        <f>IF('PS 10'!F3="Y",(Calculations!AF120-'Alternative Res.'!W30),"")</f>
        <v>0</v>
      </c>
      <c r="C29" s="65"/>
    </row>
    <row r="30" spans="1:3" ht="12">
      <c r="A30" s="191" t="s">
        <v>302</v>
      </c>
      <c r="B30" s="267">
        <f>IF('PS 10'!F3="Y",(Calculations!AF125-'Alternative Res.'!W32),"")</f>
        <v>0</v>
      </c>
      <c r="C30" s="65"/>
    </row>
    <row r="31" spans="1:3" ht="12">
      <c r="A31" s="191" t="s">
        <v>303</v>
      </c>
      <c r="B31" s="267">
        <f>IF('PS 10'!F3="Y",(Calculations!AF128-'Alternative Res.'!W33),"")</f>
        <v>0</v>
      </c>
      <c r="C31" s="65"/>
    </row>
    <row r="32" spans="1:3" ht="12">
      <c r="A32" s="191" t="s">
        <v>304</v>
      </c>
      <c r="B32" s="267">
        <f>IF('PS 10'!F3="Y",(Calculations!AF131-'Alternative Res.'!W35),"")</f>
        <v>0</v>
      </c>
      <c r="C32" s="65"/>
    </row>
    <row r="33" spans="1:3" ht="12">
      <c r="A33" s="191" t="s">
        <v>305</v>
      </c>
      <c r="B33" s="267">
        <f>IF('PS 10'!F3="Y",(Calculations!AF134-'Alternative Res.'!W36),"")</f>
        <v>0</v>
      </c>
      <c r="C33" s="65"/>
    </row>
    <row r="34" spans="1:3" ht="11.25" customHeight="1">
      <c r="A34" s="1"/>
      <c r="B34" s="96"/>
      <c r="C34" s="65"/>
    </row>
    <row r="35" spans="1:3" ht="21" customHeight="1">
      <c r="A35" s="63" t="s">
        <v>306</v>
      </c>
      <c r="B35" s="67"/>
      <c r="C35" s="67"/>
    </row>
    <row r="36" spans="1:4" ht="9.75" hidden="1">
      <c r="A36" t="s">
        <v>307</v>
      </c>
      <c r="B36" s="67">
        <f>B10/4.33</f>
        <v>0.6928406466512702</v>
      </c>
      <c r="C36" s="67"/>
      <c r="D36" t="s">
        <v>308</v>
      </c>
    </row>
    <row r="37" spans="1:4" ht="9.75" hidden="1">
      <c r="A37" t="s">
        <v>309</v>
      </c>
      <c r="B37" s="67">
        <f>SUM(B11:B36)</f>
        <v>15.064665127020785</v>
      </c>
      <c r="C37" s="67"/>
      <c r="D37" t="s">
        <v>310</v>
      </c>
    </row>
    <row r="38" spans="2:3" ht="9.75" hidden="1">
      <c r="B38" s="67"/>
      <c r="C38" s="67"/>
    </row>
    <row r="39" spans="1:8" ht="12.75" customHeight="1">
      <c r="A39" s="68" t="s">
        <v>311</v>
      </c>
      <c r="B39" s="189" t="s">
        <v>162</v>
      </c>
      <c r="C39" s="123"/>
      <c r="D39" s="124"/>
      <c r="E39" s="124"/>
      <c r="F39" s="124"/>
      <c r="G39" s="124"/>
      <c r="H39" s="124"/>
    </row>
    <row r="40" spans="1:9" ht="12.75" customHeight="1">
      <c r="A40" s="68" t="s">
        <v>312</v>
      </c>
      <c r="B40" s="184" t="str">
        <f>Calculations!H7</f>
        <v>Y</v>
      </c>
      <c r="C40" s="66"/>
      <c r="D40" s="83"/>
      <c r="E40" s="83"/>
      <c r="F40" s="83"/>
      <c r="G40" s="83"/>
      <c r="H40" s="83"/>
      <c r="I40" s="1"/>
    </row>
    <row r="41" spans="1:8" ht="12.75" customHeight="1">
      <c r="A41" s="185" t="s">
        <v>313</v>
      </c>
      <c r="B41" s="186">
        <v>0</v>
      </c>
      <c r="C41" s="83"/>
      <c r="D41" s="83"/>
      <c r="E41" s="83"/>
      <c r="F41" s="83"/>
      <c r="G41" s="83"/>
      <c r="H41" s="83"/>
    </row>
    <row r="42" spans="1:8" ht="12.75" customHeight="1" hidden="1">
      <c r="A42" s="187"/>
      <c r="B42" s="188">
        <f>B41/4.33</f>
        <v>0</v>
      </c>
      <c r="C42" s="65"/>
      <c r="D42" s="83"/>
      <c r="E42" s="83"/>
      <c r="F42" s="83"/>
      <c r="G42" s="83"/>
      <c r="H42" s="83"/>
    </row>
    <row r="43" spans="1:8" ht="12.75" customHeight="1">
      <c r="A43" s="68" t="s">
        <v>314</v>
      </c>
      <c r="B43" s="189">
        <v>0</v>
      </c>
      <c r="C43" s="83"/>
      <c r="D43" s="83"/>
      <c r="E43" s="83"/>
      <c r="F43" s="83"/>
      <c r="G43" s="83"/>
      <c r="H43" s="83"/>
    </row>
    <row r="44" spans="1:8" ht="12.75" customHeight="1" hidden="1">
      <c r="A44" s="68"/>
      <c r="B44" s="189">
        <f>168/(B43+1)*(B43)</f>
        <v>0</v>
      </c>
      <c r="C44" s="1"/>
      <c r="D44" s="1" t="s">
        <v>315</v>
      </c>
      <c r="E44" s="1"/>
      <c r="F44" s="1"/>
      <c r="G44" s="1"/>
      <c r="H44" s="1"/>
    </row>
    <row r="45" spans="1:8" ht="12.75" customHeight="1">
      <c r="A45" s="68" t="s">
        <v>371</v>
      </c>
      <c r="B45" s="190">
        <f>'Alternative Res.'!W34</f>
        <v>0</v>
      </c>
      <c r="C45" s="83"/>
      <c r="D45" s="83"/>
      <c r="E45" s="83"/>
      <c r="F45" s="83"/>
      <c r="G45" s="83"/>
      <c r="H45" s="83"/>
    </row>
    <row r="46" spans="3:8" ht="11.25" customHeight="1">
      <c r="C46" s="1"/>
      <c r="D46" s="1"/>
      <c r="E46" s="1"/>
      <c r="F46" s="1"/>
      <c r="G46" s="1"/>
      <c r="H46" s="1"/>
    </row>
    <row r="47" spans="2:3" ht="9.75" hidden="1">
      <c r="B47" s="67">
        <f>IF(B39="S",0,B37)</f>
        <v>15.064665127020785</v>
      </c>
      <c r="C47" s="67"/>
    </row>
    <row r="48" spans="2:3" ht="9.75" hidden="1">
      <c r="B48" s="67">
        <f>IF(B40="Y",B47,0)</f>
        <v>15.064665127020785</v>
      </c>
      <c r="C48" s="67"/>
    </row>
    <row r="49" spans="2:3" ht="9.75" hidden="1">
      <c r="B49" s="67">
        <f>IF(B48&gt;20.33,20.33,B48)</f>
        <v>15.064665127020785</v>
      </c>
      <c r="C49" s="67"/>
    </row>
    <row r="50" ht="9.75" hidden="1"/>
    <row r="51" spans="1:2" ht="9.75" hidden="1">
      <c r="A51" t="s">
        <v>316</v>
      </c>
      <c r="B51">
        <f>IF(B39="S",65.36,45.03)</f>
        <v>45.03</v>
      </c>
    </row>
    <row r="52" spans="2:3" ht="9.75" hidden="1">
      <c r="B52" s="67">
        <f>IF(B51=65.36,65.36,45.03+B49)</f>
        <v>60.09466512702079</v>
      </c>
      <c r="C52" s="67"/>
    </row>
    <row r="53" spans="1:5" ht="21" customHeight="1">
      <c r="A53" s="63" t="s">
        <v>317</v>
      </c>
      <c r="B53" s="342"/>
      <c r="C53" s="342"/>
      <c r="D53" s="342"/>
      <c r="E53" s="342"/>
    </row>
    <row r="54" spans="1:3" ht="12">
      <c r="A54" s="68" t="s">
        <v>318</v>
      </c>
      <c r="B54" s="121">
        <v>168</v>
      </c>
      <c r="C54" s="1"/>
    </row>
    <row r="55" spans="1:6" ht="12">
      <c r="A55" s="68" t="s">
        <v>319</v>
      </c>
      <c r="B55" s="122">
        <f>IF('PS 10'!F3="Y",(B37+B41+B44),"")</f>
        <v>15.064665127020785</v>
      </c>
      <c r="C55" s="674"/>
      <c r="D55" s="342"/>
      <c r="E55" s="342"/>
      <c r="F55" s="342"/>
    </row>
    <row r="56" spans="1:8" ht="12.75" customHeight="1">
      <c r="A56" s="68" t="s">
        <v>320</v>
      </c>
      <c r="B56" s="122">
        <f>IF('PS 10'!F3="Y",(B54-B55),"")</f>
        <v>152.9353348729792</v>
      </c>
      <c r="C56" s="118"/>
      <c r="D56" s="9"/>
      <c r="E56" s="9"/>
      <c r="F56" s="9"/>
      <c r="G56" s="9"/>
      <c r="H56" s="9"/>
    </row>
    <row r="57" spans="1:3" ht="12.75" customHeight="1">
      <c r="A57" s="68" t="s">
        <v>321</v>
      </c>
      <c r="B57" s="122">
        <f>IF('PS 10'!F3="Y",(B52-B37),"")</f>
        <v>45.03</v>
      </c>
      <c r="C57" s="65"/>
    </row>
    <row r="58" spans="1:3" ht="12" hidden="1">
      <c r="A58" s="68" t="s">
        <v>322</v>
      </c>
      <c r="B58" s="122">
        <f>B56-B57</f>
        <v>107.90533487297921</v>
      </c>
      <c r="C58" s="65"/>
    </row>
    <row r="59" spans="1:9" ht="12">
      <c r="A59" s="68" t="s">
        <v>322</v>
      </c>
      <c r="B59" s="122">
        <f>IF(B45&gt;B58:B58,B45,B58)</f>
        <v>107.90533487297921</v>
      </c>
      <c r="C59" s="65"/>
      <c r="D59" s="692" t="s">
        <v>366</v>
      </c>
      <c r="E59" s="693"/>
      <c r="F59" s="694"/>
      <c r="G59" s="684"/>
      <c r="H59" s="685"/>
      <c r="I59" s="686"/>
    </row>
    <row r="60" spans="1:9" ht="12.75" customHeight="1" hidden="1">
      <c r="A60" s="68"/>
      <c r="B60" s="122">
        <f>B56-B59</f>
        <v>45.03</v>
      </c>
      <c r="C60" s="65"/>
      <c r="D60" s="695"/>
      <c r="E60" s="696"/>
      <c r="F60" s="697"/>
      <c r="G60" s="682"/>
      <c r="H60" s="682"/>
      <c r="I60" s="687"/>
    </row>
    <row r="61" spans="1:9" ht="12">
      <c r="A61" s="68" t="s">
        <v>321</v>
      </c>
      <c r="B61" s="122">
        <f>IF(B60&lt;B57,B60,B57)</f>
        <v>45.03</v>
      </c>
      <c r="C61" s="65"/>
      <c r="D61" s="695"/>
      <c r="E61" s="696"/>
      <c r="F61" s="697"/>
      <c r="G61" s="682"/>
      <c r="H61" s="682"/>
      <c r="I61" s="687"/>
    </row>
    <row r="62" spans="4:9" ht="11.25" customHeight="1">
      <c r="D62" s="698"/>
      <c r="E62" s="699"/>
      <c r="F62" s="700"/>
      <c r="G62" s="688"/>
      <c r="H62" s="688"/>
      <c r="I62" s="689"/>
    </row>
    <row r="63" ht="21" customHeight="1">
      <c r="A63" s="63" t="s">
        <v>323</v>
      </c>
    </row>
    <row r="64" spans="1:9" ht="27" customHeight="1">
      <c r="A64" s="135" t="s">
        <v>352</v>
      </c>
      <c r="B64" s="680"/>
      <c r="C64" s="680"/>
      <c r="D64" s="680"/>
      <c r="E64" s="681" t="s">
        <v>353</v>
      </c>
      <c r="F64" s="682"/>
      <c r="G64" s="683"/>
      <c r="H64" s="683"/>
      <c r="I64" s="683"/>
    </row>
  </sheetData>
  <sheetProtection password="C49D" sheet="1" objects="1" scenarios="1"/>
  <mergeCells count="21">
    <mergeCell ref="D59:F62"/>
    <mergeCell ref="E7:F7"/>
    <mergeCell ref="C55:F55"/>
    <mergeCell ref="A3:E3"/>
    <mergeCell ref="G6:I6"/>
    <mergeCell ref="B64:D64"/>
    <mergeCell ref="E64:F64"/>
    <mergeCell ref="G64:I64"/>
    <mergeCell ref="G59:I62"/>
    <mergeCell ref="G7:I7"/>
    <mergeCell ref="A4:I4"/>
    <mergeCell ref="B6:D6"/>
    <mergeCell ref="B5:D5"/>
    <mergeCell ref="A1:I1"/>
    <mergeCell ref="B53:E53"/>
    <mergeCell ref="A2:I2"/>
    <mergeCell ref="B7:D7"/>
    <mergeCell ref="E5:F5"/>
    <mergeCell ref="E6:F6"/>
    <mergeCell ref="H5:I5"/>
    <mergeCell ref="F3:I3"/>
  </mergeCells>
  <dataValidations count="6">
    <dataValidation allowBlank="1" showInputMessage="1" showErrorMessage="1" prompt="Enter:&#10;S=Severely Impaired&#10;N=Non Severely Impaired" sqref="B39"/>
    <dataValidation allowBlank="1" showInputMessage="1" showErrorMessage="1" prompt="If this customer lives with another IHSS recipient, enter the weekly hours authorized to that person UNLESS that person is also authorized Protective Supervision." sqref="B41"/>
    <dataValidation allowBlank="1" showInputMessage="1" showErrorMessage="1" prompt="Enter the number of other IHSS customers living with this recipient who are also authorized Protective Supervision." sqref="B43"/>
    <dataValidation type="list" allowBlank="1" showInputMessage="1" showErrorMessage="1" sqref="F3">
      <formula1>"Y,N"</formula1>
    </dataValidation>
    <dataValidation allowBlank="1" showErrorMessage="1" prompt="Enter zipcode! This will enter the cityfor you.&#10;" sqref="E7"/>
    <dataValidation allowBlank="1" showInputMessage="1" showErrorMessage="1" prompt="Scroll down" sqref="M8:N9 G7"/>
  </dataValidations>
  <printOptions/>
  <pageMargins left="0.75" right="0.75" top="1" bottom="1" header="0.5" footer="0.5"/>
  <pageSetup horizontalDpi="600" verticalDpi="600" orientation="portrait"/>
  <headerFooter alignWithMargins="0">
    <oddFooter>&amp;LSOC 293 K (08/06)&amp;R&amp;F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7"/>
  <sheetViews>
    <sheetView zoomScale="90" zoomScaleNormal="90" zoomScaleSheetLayoutView="100" workbookViewId="0" topLeftCell="A4">
      <selection activeCell="P18" sqref="P18"/>
    </sheetView>
  </sheetViews>
  <sheetFormatPr defaultColWidth="9" defaultRowHeight="11.25"/>
  <cols>
    <col min="1" max="1" width="6.33203125" style="0" bestFit="1" customWidth="1"/>
    <col min="2" max="2" width="4.83203125" style="0" customWidth="1"/>
    <col min="3" max="3" width="6.33203125" style="0" customWidth="1"/>
    <col min="4" max="4" width="4.83203125" style="0" customWidth="1"/>
    <col min="5" max="5" width="6.33203125" style="0" customWidth="1"/>
    <col min="6" max="7" width="2" style="0" customWidth="1"/>
    <col min="8" max="8" width="2.66015625" style="0" customWidth="1"/>
    <col min="9" max="9" width="15.33203125" style="0" customWidth="1"/>
    <col min="10" max="10" width="14.16015625" style="0" customWidth="1"/>
    <col min="11" max="11" width="12.66015625" style="0" customWidth="1"/>
    <col min="12" max="12" width="11.16015625" style="0" customWidth="1"/>
    <col min="13" max="13" width="7.33203125" style="0" customWidth="1"/>
    <col min="14" max="14" width="5" style="0" customWidth="1"/>
    <col min="15" max="15" width="6.66015625" style="0" customWidth="1"/>
    <col min="16" max="16" width="7.16015625" style="0" customWidth="1"/>
    <col min="17" max="17" width="5" style="0" customWidth="1"/>
    <col min="18" max="18" width="5.66015625" style="0" customWidth="1"/>
    <col min="19" max="19" width="6.83203125" style="0" customWidth="1"/>
    <col min="20" max="20" width="5" style="0" customWidth="1"/>
    <col min="21" max="21" width="6.33203125" style="0" customWidth="1"/>
    <col min="22" max="22" width="7.16015625" style="0" customWidth="1"/>
    <col min="23" max="23" width="10.33203125" style="0" bestFit="1" customWidth="1"/>
    <col min="24" max="24" width="1.171875" style="0" customWidth="1"/>
    <col min="25" max="25" width="0.328125" style="0" hidden="1" customWidth="1"/>
    <col min="26" max="26" width="4.33203125" style="0" hidden="1" customWidth="1"/>
    <col min="27" max="27" width="3.33203125" style="0" customWidth="1"/>
    <col min="28" max="28" width="4.16015625" style="0" customWidth="1"/>
    <col min="29" max="29" width="1.3359375" style="0" customWidth="1"/>
    <col min="30" max="30" width="5" style="0" customWidth="1"/>
    <col min="31" max="31" width="5.83203125" style="0" customWidth="1"/>
    <col min="32" max="32" width="7" style="72" customWidth="1"/>
    <col min="33" max="33" width="3.33203125" style="72" customWidth="1"/>
    <col min="34" max="34" width="5.66015625" style="72" customWidth="1"/>
    <col min="35" max="35" width="1.83203125" style="72" customWidth="1"/>
    <col min="36" max="36" width="1.3359375" style="72" customWidth="1"/>
    <col min="37" max="37" width="0.1640625" style="72" hidden="1" customWidth="1"/>
    <col min="38" max="38" width="1.0078125" style="72" customWidth="1"/>
    <col min="39" max="39" width="1.0078125" style="72" hidden="1" customWidth="1"/>
    <col min="40" max="40" width="3.83203125" style="72" customWidth="1"/>
    <col min="41" max="41" width="31.33203125" style="0" customWidth="1"/>
    <col min="42" max="42" width="13.16015625" style="0" customWidth="1"/>
  </cols>
  <sheetData>
    <row r="1" spans="1:23" ht="15.75" customHeight="1">
      <c r="A1" s="765" t="s">
        <v>279</v>
      </c>
      <c r="B1" s="770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</row>
    <row r="2" spans="1:23" ht="15.75" customHeight="1">
      <c r="A2" s="765"/>
      <c r="B2" s="341"/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  <c r="W2" s="341"/>
    </row>
    <row r="3" spans="1:23" ht="15.75" customHeight="1">
      <c r="A3" s="701" t="s">
        <v>433</v>
      </c>
      <c r="B3" s="342"/>
      <c r="C3" s="342"/>
      <c r="D3" s="342"/>
      <c r="E3" s="342"/>
      <c r="F3" s="342"/>
      <c r="G3" s="342"/>
      <c r="H3" s="702"/>
      <c r="I3" s="663" t="str">
        <f>'Assmt Front'!D7&amp;","&amp;'Assmt Front'!M7</f>
        <v>,</v>
      </c>
      <c r="J3" s="662"/>
      <c r="K3" s="662"/>
      <c r="L3" s="662"/>
      <c r="M3" s="662"/>
      <c r="N3" s="701" t="s">
        <v>435</v>
      </c>
      <c r="O3" s="342"/>
      <c r="P3" s="342"/>
      <c r="Q3" s="342"/>
      <c r="R3" s="342"/>
      <c r="S3" s="702"/>
      <c r="T3" s="253">
        <v>36</v>
      </c>
      <c r="U3" s="704" t="str">
        <f>'Assmt Front'!AA4&amp;'Assmt Front'!AD4</f>
        <v>24567891</v>
      </c>
      <c r="V3" s="703"/>
      <c r="W3" s="469"/>
    </row>
    <row r="4" spans="1:23" ht="15.75" customHeight="1">
      <c r="A4" s="701" t="s">
        <v>434</v>
      </c>
      <c r="B4" s="342"/>
      <c r="C4" s="342"/>
      <c r="D4" s="342"/>
      <c r="E4" s="342"/>
      <c r="F4" s="342"/>
      <c r="G4" s="342"/>
      <c r="H4" s="702"/>
      <c r="I4" s="661">
        <f>'Assmt Front'!Y2</f>
        <v>0</v>
      </c>
      <c r="J4" s="662"/>
      <c r="K4" s="662"/>
      <c r="L4" s="662"/>
      <c r="M4" s="662"/>
      <c r="N4" s="701" t="s">
        <v>436</v>
      </c>
      <c r="O4" s="342"/>
      <c r="P4" s="342"/>
      <c r="Q4" s="342"/>
      <c r="R4" s="342"/>
      <c r="S4" s="702"/>
      <c r="T4" s="705" t="str">
        <f>'Assmt Front'!Y3</f>
        <v>135</v>
      </c>
      <c r="U4" s="703"/>
      <c r="V4" s="703"/>
      <c r="W4" s="469"/>
    </row>
    <row r="5" spans="1:35" ht="15.75" customHeight="1">
      <c r="A5" s="701" t="s">
        <v>438</v>
      </c>
      <c r="B5" s="342"/>
      <c r="C5" s="342"/>
      <c r="D5" s="342"/>
      <c r="E5" s="342"/>
      <c r="F5" s="342"/>
      <c r="G5" s="342"/>
      <c r="H5" s="702"/>
      <c r="I5" s="666">
        <f>'Assmt Front'!AG10</f>
        <v>41233</v>
      </c>
      <c r="J5" s="662"/>
      <c r="K5" s="662"/>
      <c r="L5" s="662"/>
      <c r="M5" s="662"/>
      <c r="N5" s="734" t="s">
        <v>437</v>
      </c>
      <c r="O5" s="480"/>
      <c r="P5" s="480"/>
      <c r="Q5" s="480"/>
      <c r="R5" s="480"/>
      <c r="S5" s="584"/>
      <c r="T5" s="570" t="str">
        <f>'Assmt Front'!AG4</f>
        <v>REASSESSMENT</v>
      </c>
      <c r="U5" s="703"/>
      <c r="V5" s="703"/>
      <c r="W5" s="469"/>
      <c r="X5" s="99"/>
      <c r="Y5" s="11"/>
      <c r="Z5" s="11"/>
      <c r="AA5" s="11"/>
      <c r="AG5" s="321"/>
      <c r="AH5" s="321"/>
      <c r="AI5" s="98"/>
    </row>
    <row r="6" spans="1:35" ht="15.75" customHeight="1">
      <c r="A6" s="769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99"/>
      <c r="Y6" s="11"/>
      <c r="Z6" s="11"/>
      <c r="AA6" s="11"/>
      <c r="AG6" s="86"/>
      <c r="AH6" s="86"/>
      <c r="AI6" s="98"/>
    </row>
    <row r="7" spans="1:39" ht="15.75" customHeight="1">
      <c r="A7" s="751" t="s">
        <v>443</v>
      </c>
      <c r="B7" s="341"/>
      <c r="C7" s="341"/>
      <c r="D7" s="341"/>
      <c r="E7" s="341"/>
      <c r="F7" s="341"/>
      <c r="G7" s="341"/>
      <c r="H7" s="341"/>
      <c r="I7" s="341"/>
      <c r="J7" s="766">
        <f>P37+W34</f>
        <v>0.5833333333333333</v>
      </c>
      <c r="K7" s="341"/>
      <c r="L7" s="182" t="s">
        <v>104</v>
      </c>
      <c r="M7" s="16"/>
      <c r="N7" s="748"/>
      <c r="O7" s="748"/>
      <c r="P7" s="748"/>
      <c r="Q7" s="748"/>
      <c r="R7" s="748"/>
      <c r="S7" s="748"/>
      <c r="T7" s="748"/>
      <c r="U7" s="748"/>
      <c r="V7" s="748"/>
      <c r="W7" s="748"/>
      <c r="X7" s="10"/>
      <c r="Y7" s="10"/>
      <c r="Z7" s="10"/>
      <c r="AA7" s="2"/>
      <c r="AB7" s="2"/>
      <c r="AC7" s="2"/>
      <c r="AD7" s="2"/>
      <c r="AE7" s="2"/>
      <c r="AF7" s="77"/>
      <c r="AG7" s="77"/>
      <c r="AH7" s="77"/>
      <c r="AI7" s="77"/>
      <c r="AJ7" s="85"/>
      <c r="AK7" s="85"/>
      <c r="AL7" s="85"/>
      <c r="AM7" s="85"/>
    </row>
    <row r="8" spans="1:39" ht="22.5" customHeight="1">
      <c r="A8" s="750" t="s">
        <v>444</v>
      </c>
      <c r="B8" s="750"/>
      <c r="C8" s="750"/>
      <c r="D8" s="750"/>
      <c r="E8" s="750"/>
      <c r="F8" s="750"/>
      <c r="G8" s="750"/>
      <c r="H8" s="750"/>
      <c r="I8" s="750"/>
      <c r="J8" s="268" t="s">
        <v>75</v>
      </c>
      <c r="K8" s="767"/>
      <c r="L8" s="767"/>
      <c r="M8" s="767"/>
      <c r="N8" s="749" t="s">
        <v>105</v>
      </c>
      <c r="O8" s="749"/>
      <c r="P8" s="749"/>
      <c r="Q8" s="749" t="s">
        <v>106</v>
      </c>
      <c r="R8" s="749"/>
      <c r="S8" s="749"/>
      <c r="T8" s="749" t="s">
        <v>107</v>
      </c>
      <c r="U8" s="749"/>
      <c r="V8" s="749"/>
      <c r="W8" s="10"/>
      <c r="X8" s="10"/>
      <c r="Y8" s="10"/>
      <c r="Z8" s="10"/>
      <c r="AA8" s="10"/>
      <c r="AB8" s="10"/>
      <c r="AC8" s="10"/>
      <c r="AD8" s="10"/>
      <c r="AE8" s="10"/>
      <c r="AF8" s="99"/>
      <c r="AG8" s="99"/>
      <c r="AH8" s="99"/>
      <c r="AI8" s="100"/>
      <c r="AJ8" s="85"/>
      <c r="AK8" s="85"/>
      <c r="AL8" s="85"/>
      <c r="AM8" s="85"/>
    </row>
    <row r="9" spans="1:40" s="131" customFormat="1" ht="16.5" customHeight="1">
      <c r="A9" s="183"/>
      <c r="B9" s="760" t="s">
        <v>108</v>
      </c>
      <c r="C9" s="761"/>
      <c r="D9" s="761"/>
      <c r="E9" s="761"/>
      <c r="F9" s="761"/>
      <c r="G9" s="761"/>
      <c r="H9" s="761"/>
      <c r="I9" s="761"/>
      <c r="J9" s="762" t="s">
        <v>109</v>
      </c>
      <c r="K9" s="763"/>
      <c r="L9" s="763"/>
      <c r="M9" s="764"/>
      <c r="N9" s="159" t="s">
        <v>71</v>
      </c>
      <c r="O9" s="159" t="s">
        <v>72</v>
      </c>
      <c r="P9" s="159" t="s">
        <v>73</v>
      </c>
      <c r="Q9" s="160" t="s">
        <v>71</v>
      </c>
      <c r="R9" s="160" t="s">
        <v>72</v>
      </c>
      <c r="S9" s="160" t="s">
        <v>73</v>
      </c>
      <c r="T9" s="161" t="s">
        <v>71</v>
      </c>
      <c r="U9" s="161" t="s">
        <v>72</v>
      </c>
      <c r="V9" s="161" t="s">
        <v>73</v>
      </c>
      <c r="W9" s="162" t="s">
        <v>110</v>
      </c>
      <c r="X9" s="163"/>
      <c r="Y9" s="136"/>
      <c r="Z9" s="136"/>
      <c r="AA9" s="136"/>
      <c r="AB9" s="136"/>
      <c r="AC9" s="136"/>
      <c r="AD9" s="136"/>
      <c r="AE9" s="136"/>
      <c r="AF9" s="137"/>
      <c r="AG9" s="137"/>
      <c r="AH9" s="137"/>
      <c r="AI9" s="164"/>
      <c r="AJ9" s="133"/>
      <c r="AK9" s="133"/>
      <c r="AL9" s="133"/>
      <c r="AM9" s="133"/>
      <c r="AN9" s="134"/>
    </row>
    <row r="10" spans="1:40" s="131" customFormat="1" ht="27" customHeight="1">
      <c r="A10" s="165" t="s">
        <v>8</v>
      </c>
      <c r="B10" s="724" t="s">
        <v>9</v>
      </c>
      <c r="C10" s="725"/>
      <c r="D10" s="725"/>
      <c r="E10" s="725"/>
      <c r="F10" s="725"/>
      <c r="G10" s="725"/>
      <c r="H10" s="725"/>
      <c r="I10" s="726"/>
      <c r="J10" s="709"/>
      <c r="K10" s="707"/>
      <c r="L10" s="707"/>
      <c r="M10" s="708"/>
      <c r="N10" s="166"/>
      <c r="O10" s="166"/>
      <c r="P10" s="166"/>
      <c r="Q10" s="167"/>
      <c r="R10" s="167"/>
      <c r="S10" s="167"/>
      <c r="T10" s="168"/>
      <c r="U10" s="168"/>
      <c r="V10" s="168"/>
      <c r="W10" s="169">
        <f>SUM(((N10*7)+O10+(P10/4.33))+((Q10*7)+R10+(S10/4.33))+((T10*7)+U10+(V10/4.33)))/60</f>
        <v>0</v>
      </c>
      <c r="X10" s="170"/>
      <c r="Y10" s="170"/>
      <c r="Z10" s="170"/>
      <c r="AA10" s="171"/>
      <c r="AB10" s="171"/>
      <c r="AC10" s="171"/>
      <c r="AD10" s="171"/>
      <c r="AE10" s="171"/>
      <c r="AF10" s="171"/>
      <c r="AG10" s="171"/>
      <c r="AH10" s="171"/>
      <c r="AI10" s="171"/>
      <c r="AJ10" s="133"/>
      <c r="AK10" s="133"/>
      <c r="AL10" s="133"/>
      <c r="AM10" s="133"/>
      <c r="AN10" s="134"/>
    </row>
    <row r="11" spans="1:40" s="131" customFormat="1" ht="27" customHeight="1">
      <c r="A11" s="172" t="s">
        <v>10</v>
      </c>
      <c r="B11" s="727" t="s">
        <v>111</v>
      </c>
      <c r="C11" s="728"/>
      <c r="D11" s="728"/>
      <c r="E11" s="728"/>
      <c r="F11" s="728"/>
      <c r="G11" s="728"/>
      <c r="H11" s="728"/>
      <c r="I11" s="729"/>
      <c r="J11" s="709"/>
      <c r="K11" s="707"/>
      <c r="L11" s="707"/>
      <c r="M11" s="708"/>
      <c r="N11" s="166"/>
      <c r="O11" s="166"/>
      <c r="P11" s="166"/>
      <c r="Q11" s="167"/>
      <c r="R11" s="167"/>
      <c r="S11" s="167"/>
      <c r="T11" s="168"/>
      <c r="U11" s="168"/>
      <c r="V11" s="168"/>
      <c r="W11" s="169">
        <f aca="true" t="shared" si="0" ref="W11:W17">SUM(((N11*7)+O11+(P11/4.33))+((Q11*7)+R11+(S11/4.33))+((T11*7)+U11+(V11/4.33)))/60</f>
        <v>0</v>
      </c>
      <c r="X11" s="170"/>
      <c r="Y11" s="170"/>
      <c r="Z11" s="170"/>
      <c r="AA11" s="171"/>
      <c r="AB11" s="171"/>
      <c r="AC11" s="171"/>
      <c r="AD11" s="171"/>
      <c r="AE11" s="171"/>
      <c r="AF11" s="171"/>
      <c r="AG11" s="171"/>
      <c r="AH11" s="171"/>
      <c r="AI11" s="171"/>
      <c r="AJ11" s="133"/>
      <c r="AK11" s="133"/>
      <c r="AL11" s="133"/>
      <c r="AM11" s="133"/>
      <c r="AN11" s="134"/>
    </row>
    <row r="12" spans="1:40" s="131" customFormat="1" ht="27" customHeight="1">
      <c r="A12" s="165" t="s">
        <v>11</v>
      </c>
      <c r="B12" s="727" t="s">
        <v>112</v>
      </c>
      <c r="C12" s="728"/>
      <c r="D12" s="728"/>
      <c r="E12" s="728"/>
      <c r="F12" s="728"/>
      <c r="G12" s="728"/>
      <c r="H12" s="728"/>
      <c r="I12" s="729"/>
      <c r="J12" s="709"/>
      <c r="K12" s="707"/>
      <c r="L12" s="707"/>
      <c r="M12" s="708"/>
      <c r="N12" s="166"/>
      <c r="O12" s="166"/>
      <c r="P12" s="166"/>
      <c r="Q12" s="167"/>
      <c r="R12" s="167"/>
      <c r="S12" s="167"/>
      <c r="T12" s="168"/>
      <c r="U12" s="168"/>
      <c r="V12" s="168"/>
      <c r="W12" s="169">
        <f t="shared" si="0"/>
        <v>0</v>
      </c>
      <c r="X12" s="170"/>
      <c r="Y12" s="173"/>
      <c r="Z12" s="173"/>
      <c r="AA12" s="174"/>
      <c r="AB12" s="174"/>
      <c r="AC12" s="174"/>
      <c r="AD12" s="174"/>
      <c r="AE12" s="174"/>
      <c r="AF12" s="171"/>
      <c r="AG12" s="171"/>
      <c r="AH12" s="171"/>
      <c r="AI12" s="171"/>
      <c r="AJ12" s="133"/>
      <c r="AK12" s="133"/>
      <c r="AL12" s="133"/>
      <c r="AM12" s="133"/>
      <c r="AN12" s="134"/>
    </row>
    <row r="13" spans="1:40" s="131" customFormat="1" ht="27" customHeight="1">
      <c r="A13" s="172" t="s">
        <v>12</v>
      </c>
      <c r="B13" s="727" t="s">
        <v>87</v>
      </c>
      <c r="C13" s="728"/>
      <c r="D13" s="728"/>
      <c r="E13" s="728"/>
      <c r="F13" s="728"/>
      <c r="G13" s="728"/>
      <c r="H13" s="728"/>
      <c r="I13" s="729"/>
      <c r="J13" s="709"/>
      <c r="K13" s="707"/>
      <c r="L13" s="707"/>
      <c r="M13" s="708"/>
      <c r="N13" s="166"/>
      <c r="O13" s="166"/>
      <c r="P13" s="166"/>
      <c r="Q13" s="167"/>
      <c r="R13" s="167"/>
      <c r="S13" s="167"/>
      <c r="T13" s="168"/>
      <c r="U13" s="168"/>
      <c r="V13" s="168"/>
      <c r="W13" s="169">
        <f t="shared" si="0"/>
        <v>0</v>
      </c>
      <c r="X13" s="170"/>
      <c r="Y13" s="173"/>
      <c r="Z13" s="173"/>
      <c r="AA13" s="174"/>
      <c r="AB13" s="174"/>
      <c r="AC13" s="174"/>
      <c r="AD13" s="174"/>
      <c r="AE13" s="174"/>
      <c r="AF13" s="171"/>
      <c r="AG13" s="171"/>
      <c r="AH13" s="171"/>
      <c r="AI13" s="171"/>
      <c r="AJ13" s="133"/>
      <c r="AK13" s="133"/>
      <c r="AL13" s="133"/>
      <c r="AM13" s="133"/>
      <c r="AN13" s="134"/>
    </row>
    <row r="14" spans="1:40" s="131" customFormat="1" ht="27" customHeight="1">
      <c r="A14" s="165" t="s">
        <v>13</v>
      </c>
      <c r="B14" s="727" t="s">
        <v>88</v>
      </c>
      <c r="C14" s="728"/>
      <c r="D14" s="728"/>
      <c r="E14" s="728"/>
      <c r="F14" s="728"/>
      <c r="G14" s="728"/>
      <c r="H14" s="728"/>
      <c r="I14" s="729"/>
      <c r="J14" s="709"/>
      <c r="K14" s="707"/>
      <c r="L14" s="707"/>
      <c r="M14" s="708"/>
      <c r="N14" s="166"/>
      <c r="O14" s="166"/>
      <c r="P14" s="166"/>
      <c r="Q14" s="167"/>
      <c r="R14" s="167"/>
      <c r="S14" s="167"/>
      <c r="T14" s="168"/>
      <c r="U14" s="168"/>
      <c r="V14" s="168"/>
      <c r="W14" s="169">
        <f t="shared" si="0"/>
        <v>0</v>
      </c>
      <c r="X14" s="170"/>
      <c r="Y14" s="173"/>
      <c r="Z14" s="173"/>
      <c r="AA14" s="174"/>
      <c r="AB14" s="174"/>
      <c r="AC14" s="174"/>
      <c r="AD14" s="174"/>
      <c r="AE14" s="174"/>
      <c r="AF14" s="171"/>
      <c r="AG14" s="171"/>
      <c r="AH14" s="171"/>
      <c r="AI14" s="171"/>
      <c r="AJ14" s="133"/>
      <c r="AK14" s="133"/>
      <c r="AL14" s="133"/>
      <c r="AM14" s="133"/>
      <c r="AN14" s="134"/>
    </row>
    <row r="15" spans="1:40" s="131" customFormat="1" ht="27" customHeight="1">
      <c r="A15" s="172" t="s">
        <v>14</v>
      </c>
      <c r="B15" s="727" t="s">
        <v>89</v>
      </c>
      <c r="C15" s="728"/>
      <c r="D15" s="728"/>
      <c r="E15" s="728"/>
      <c r="F15" s="728"/>
      <c r="G15" s="728"/>
      <c r="H15" s="728"/>
      <c r="I15" s="729"/>
      <c r="J15" s="709"/>
      <c r="K15" s="707"/>
      <c r="L15" s="707"/>
      <c r="M15" s="708"/>
      <c r="N15" s="166"/>
      <c r="O15" s="166"/>
      <c r="P15" s="166"/>
      <c r="Q15" s="167"/>
      <c r="R15" s="167"/>
      <c r="S15" s="167"/>
      <c r="T15" s="168"/>
      <c r="U15" s="168"/>
      <c r="V15" s="168"/>
      <c r="W15" s="169">
        <f t="shared" si="0"/>
        <v>0</v>
      </c>
      <c r="X15" s="170"/>
      <c r="Y15" s="173"/>
      <c r="Z15" s="173"/>
      <c r="AA15" s="174"/>
      <c r="AB15" s="174"/>
      <c r="AC15" s="174"/>
      <c r="AD15" s="174"/>
      <c r="AE15" s="174"/>
      <c r="AF15" s="171"/>
      <c r="AG15" s="171"/>
      <c r="AH15" s="171"/>
      <c r="AI15" s="171"/>
      <c r="AJ15" s="133"/>
      <c r="AK15" s="133"/>
      <c r="AL15" s="133"/>
      <c r="AM15" s="133"/>
      <c r="AN15" s="134"/>
    </row>
    <row r="16" spans="1:40" s="131" customFormat="1" ht="27" customHeight="1">
      <c r="A16" s="172" t="s">
        <v>15</v>
      </c>
      <c r="B16" s="727" t="s">
        <v>90</v>
      </c>
      <c r="C16" s="728"/>
      <c r="D16" s="728"/>
      <c r="E16" s="728"/>
      <c r="F16" s="728"/>
      <c r="G16" s="728"/>
      <c r="H16" s="728"/>
      <c r="I16" s="729"/>
      <c r="J16" s="709"/>
      <c r="K16" s="707"/>
      <c r="L16" s="707"/>
      <c r="M16" s="708"/>
      <c r="N16" s="166"/>
      <c r="O16" s="166"/>
      <c r="P16" s="166"/>
      <c r="Q16" s="167"/>
      <c r="R16" s="167"/>
      <c r="S16" s="167"/>
      <c r="T16" s="168"/>
      <c r="U16" s="168"/>
      <c r="V16" s="168"/>
      <c r="W16" s="169">
        <f t="shared" si="0"/>
        <v>0</v>
      </c>
      <c r="X16" s="170"/>
      <c r="Y16" s="173"/>
      <c r="Z16" s="173"/>
      <c r="AA16" s="174"/>
      <c r="AB16" s="174"/>
      <c r="AC16" s="174"/>
      <c r="AD16" s="174"/>
      <c r="AE16" s="174"/>
      <c r="AF16" s="171"/>
      <c r="AG16" s="171"/>
      <c r="AH16" s="171"/>
      <c r="AI16" s="171"/>
      <c r="AJ16" s="133"/>
      <c r="AK16" s="133"/>
      <c r="AL16" s="133"/>
      <c r="AM16" s="133"/>
      <c r="AN16" s="134"/>
    </row>
    <row r="17" spans="1:40" s="131" customFormat="1" ht="27" customHeight="1">
      <c r="A17" s="172" t="s">
        <v>16</v>
      </c>
      <c r="B17" s="727" t="s">
        <v>91</v>
      </c>
      <c r="C17" s="728"/>
      <c r="D17" s="728"/>
      <c r="E17" s="728"/>
      <c r="F17" s="728"/>
      <c r="G17" s="728"/>
      <c r="H17" s="728"/>
      <c r="I17" s="729"/>
      <c r="J17" s="709"/>
      <c r="K17" s="707"/>
      <c r="L17" s="707"/>
      <c r="M17" s="708"/>
      <c r="N17" s="166"/>
      <c r="O17" s="166"/>
      <c r="P17" s="166"/>
      <c r="Q17" s="167"/>
      <c r="R17" s="167"/>
      <c r="S17" s="167"/>
      <c r="T17" s="168"/>
      <c r="U17" s="168"/>
      <c r="V17" s="168"/>
      <c r="W17" s="169">
        <f t="shared" si="0"/>
        <v>0</v>
      </c>
      <c r="X17" s="170"/>
      <c r="Y17" s="150"/>
      <c r="Z17" s="150"/>
      <c r="AA17" s="174"/>
      <c r="AB17" s="174"/>
      <c r="AC17" s="174"/>
      <c r="AD17" s="174"/>
      <c r="AE17" s="174"/>
      <c r="AF17" s="171"/>
      <c r="AG17" s="171"/>
      <c r="AH17" s="171"/>
      <c r="AI17" s="171"/>
      <c r="AJ17" s="133"/>
      <c r="AK17" s="133"/>
      <c r="AL17" s="133"/>
      <c r="AM17" s="133"/>
      <c r="AN17" s="134"/>
    </row>
    <row r="18" spans="1:40" s="131" customFormat="1" ht="27" customHeight="1">
      <c r="A18" s="165" t="s">
        <v>17</v>
      </c>
      <c r="B18" s="727" t="s">
        <v>92</v>
      </c>
      <c r="C18" s="728"/>
      <c r="D18" s="728"/>
      <c r="E18" s="728"/>
      <c r="F18" s="728"/>
      <c r="G18" s="728"/>
      <c r="H18" s="728"/>
      <c r="I18" s="729"/>
      <c r="J18" s="709"/>
      <c r="K18" s="707"/>
      <c r="L18" s="707"/>
      <c r="M18" s="708"/>
      <c r="N18" s="166"/>
      <c r="O18" s="166">
        <v>20</v>
      </c>
      <c r="P18" s="166"/>
      <c r="Q18" s="167"/>
      <c r="R18" s="167"/>
      <c r="S18" s="167"/>
      <c r="T18" s="168"/>
      <c r="U18" s="168"/>
      <c r="V18" s="168"/>
      <c r="W18" s="169">
        <f aca="true" t="shared" si="1" ref="W18:W26">SUM(((N18*7)+O18+(P18/4.33))+((Q18*7)+R18+(S18/4.33))+((T18*7)+U18+(V18/4.33)))/60</f>
        <v>0.3333333333333333</v>
      </c>
      <c r="X18" s="170"/>
      <c r="Y18" s="150"/>
      <c r="Z18" s="150"/>
      <c r="AA18" s="174"/>
      <c r="AB18" s="174"/>
      <c r="AC18" s="174"/>
      <c r="AD18" s="174"/>
      <c r="AE18" s="174"/>
      <c r="AF18" s="171"/>
      <c r="AG18" s="171"/>
      <c r="AH18" s="171"/>
      <c r="AI18" s="171"/>
      <c r="AJ18" s="133"/>
      <c r="AK18" s="133"/>
      <c r="AL18" s="133"/>
      <c r="AM18" s="133"/>
      <c r="AN18" s="134"/>
    </row>
    <row r="19" spans="1:40" s="131" customFormat="1" ht="27" customHeight="1">
      <c r="A19" s="172" t="s">
        <v>18</v>
      </c>
      <c r="B19" s="727" t="s">
        <v>93</v>
      </c>
      <c r="C19" s="728"/>
      <c r="D19" s="728"/>
      <c r="E19" s="728"/>
      <c r="F19" s="728"/>
      <c r="G19" s="728"/>
      <c r="H19" s="728"/>
      <c r="I19" s="729"/>
      <c r="J19" s="709"/>
      <c r="K19" s="707"/>
      <c r="L19" s="707"/>
      <c r="M19" s="708"/>
      <c r="N19" s="166"/>
      <c r="O19" s="166">
        <v>15</v>
      </c>
      <c r="P19" s="166"/>
      <c r="Q19" s="167"/>
      <c r="R19" s="167"/>
      <c r="S19" s="167"/>
      <c r="T19" s="168"/>
      <c r="U19" s="168"/>
      <c r="V19" s="168"/>
      <c r="W19" s="169">
        <f t="shared" si="1"/>
        <v>0.25</v>
      </c>
      <c r="X19" s="170"/>
      <c r="Y19" s="150"/>
      <c r="Z19" s="150"/>
      <c r="AA19" s="174"/>
      <c r="AB19" s="174"/>
      <c r="AC19" s="174"/>
      <c r="AD19" s="174"/>
      <c r="AE19" s="174"/>
      <c r="AF19" s="171"/>
      <c r="AG19" s="171"/>
      <c r="AH19" s="171"/>
      <c r="AI19" s="171"/>
      <c r="AJ19" s="133"/>
      <c r="AK19" s="133"/>
      <c r="AL19" s="133"/>
      <c r="AM19" s="133"/>
      <c r="AN19" s="134"/>
    </row>
    <row r="20" spans="1:40" s="131" customFormat="1" ht="27" customHeight="1">
      <c r="A20" s="165" t="s">
        <v>19</v>
      </c>
      <c r="B20" s="727" t="s">
        <v>94</v>
      </c>
      <c r="C20" s="728"/>
      <c r="D20" s="728"/>
      <c r="E20" s="728"/>
      <c r="F20" s="728"/>
      <c r="G20" s="728"/>
      <c r="H20" s="728"/>
      <c r="I20" s="729"/>
      <c r="J20" s="709"/>
      <c r="K20" s="707"/>
      <c r="L20" s="707"/>
      <c r="M20" s="708"/>
      <c r="N20" s="166"/>
      <c r="O20" s="166"/>
      <c r="P20" s="166"/>
      <c r="Q20" s="167"/>
      <c r="R20" s="167"/>
      <c r="S20" s="167"/>
      <c r="T20" s="168"/>
      <c r="U20" s="168"/>
      <c r="V20" s="168"/>
      <c r="W20" s="169">
        <f t="shared" si="1"/>
        <v>0</v>
      </c>
      <c r="X20" s="170"/>
      <c r="Y20" s="150"/>
      <c r="Z20" s="150"/>
      <c r="AA20" s="174"/>
      <c r="AB20" s="174"/>
      <c r="AC20" s="174"/>
      <c r="AD20" s="174"/>
      <c r="AE20" s="174"/>
      <c r="AF20" s="171"/>
      <c r="AG20" s="171"/>
      <c r="AH20" s="171"/>
      <c r="AI20" s="171"/>
      <c r="AJ20" s="133"/>
      <c r="AK20" s="133"/>
      <c r="AL20" s="133"/>
      <c r="AM20" s="133"/>
      <c r="AN20" s="134"/>
    </row>
    <row r="21" spans="1:40" s="131" customFormat="1" ht="27" customHeight="1">
      <c r="A21" s="172" t="s">
        <v>20</v>
      </c>
      <c r="B21" s="727" t="s">
        <v>95</v>
      </c>
      <c r="C21" s="728"/>
      <c r="D21" s="728"/>
      <c r="E21" s="728"/>
      <c r="F21" s="728"/>
      <c r="G21" s="728"/>
      <c r="H21" s="728"/>
      <c r="I21" s="729"/>
      <c r="J21" s="709"/>
      <c r="K21" s="707"/>
      <c r="L21" s="707"/>
      <c r="M21" s="708"/>
      <c r="N21" s="166"/>
      <c r="O21" s="166"/>
      <c r="P21" s="166"/>
      <c r="Q21" s="167"/>
      <c r="R21" s="167"/>
      <c r="S21" s="167"/>
      <c r="T21" s="168"/>
      <c r="U21" s="168"/>
      <c r="V21" s="168"/>
      <c r="W21" s="169">
        <f t="shared" si="1"/>
        <v>0</v>
      </c>
      <c r="X21" s="170"/>
      <c r="Y21" s="150"/>
      <c r="Z21" s="150"/>
      <c r="AA21" s="174"/>
      <c r="AB21" s="174"/>
      <c r="AC21" s="174"/>
      <c r="AD21" s="174"/>
      <c r="AE21" s="174"/>
      <c r="AF21" s="171"/>
      <c r="AG21" s="171"/>
      <c r="AH21" s="171"/>
      <c r="AI21" s="171"/>
      <c r="AJ21" s="133"/>
      <c r="AK21" s="133"/>
      <c r="AL21" s="133"/>
      <c r="AM21" s="133"/>
      <c r="AN21" s="134"/>
    </row>
    <row r="22" spans="1:40" s="131" customFormat="1" ht="27" customHeight="1">
      <c r="A22" s="172" t="s">
        <v>21</v>
      </c>
      <c r="B22" s="727" t="s">
        <v>96</v>
      </c>
      <c r="C22" s="728"/>
      <c r="D22" s="728"/>
      <c r="E22" s="728"/>
      <c r="F22" s="728"/>
      <c r="G22" s="728"/>
      <c r="H22" s="728"/>
      <c r="I22" s="729"/>
      <c r="J22" s="709"/>
      <c r="K22" s="707"/>
      <c r="L22" s="707"/>
      <c r="M22" s="708"/>
      <c r="N22" s="166"/>
      <c r="O22" s="166"/>
      <c r="P22" s="166"/>
      <c r="Q22" s="167"/>
      <c r="R22" s="167"/>
      <c r="S22" s="167"/>
      <c r="T22" s="168"/>
      <c r="U22" s="168"/>
      <c r="V22" s="168"/>
      <c r="W22" s="169">
        <f t="shared" si="1"/>
        <v>0</v>
      </c>
      <c r="X22" s="170"/>
      <c r="Y22" s="150"/>
      <c r="Z22" s="150"/>
      <c r="AA22" s="174"/>
      <c r="AB22" s="174"/>
      <c r="AC22" s="174"/>
      <c r="AD22" s="174"/>
      <c r="AE22" s="174"/>
      <c r="AF22" s="171"/>
      <c r="AG22" s="171"/>
      <c r="AH22" s="171"/>
      <c r="AI22" s="171"/>
      <c r="AJ22" s="133"/>
      <c r="AK22" s="133"/>
      <c r="AL22" s="133"/>
      <c r="AM22" s="133"/>
      <c r="AN22" s="134"/>
    </row>
    <row r="23" spans="1:40" s="131" customFormat="1" ht="27" customHeight="1">
      <c r="A23" s="172" t="s">
        <v>22</v>
      </c>
      <c r="B23" s="727" t="s">
        <v>76</v>
      </c>
      <c r="C23" s="728"/>
      <c r="D23" s="728"/>
      <c r="E23" s="728"/>
      <c r="F23" s="728"/>
      <c r="G23" s="728"/>
      <c r="H23" s="728"/>
      <c r="I23" s="729"/>
      <c r="J23" s="709"/>
      <c r="K23" s="707"/>
      <c r="L23" s="707"/>
      <c r="M23" s="708"/>
      <c r="N23" s="166"/>
      <c r="O23" s="166"/>
      <c r="P23" s="166"/>
      <c r="Q23" s="167"/>
      <c r="R23" s="167"/>
      <c r="S23" s="167"/>
      <c r="T23" s="168"/>
      <c r="U23" s="168"/>
      <c r="V23" s="168"/>
      <c r="W23" s="169">
        <f t="shared" si="1"/>
        <v>0</v>
      </c>
      <c r="X23" s="170"/>
      <c r="Y23" s="150"/>
      <c r="Z23" s="150"/>
      <c r="AA23" s="174"/>
      <c r="AB23" s="174"/>
      <c r="AC23" s="174"/>
      <c r="AD23" s="174"/>
      <c r="AE23" s="174"/>
      <c r="AF23" s="171"/>
      <c r="AG23" s="171"/>
      <c r="AH23" s="171"/>
      <c r="AI23" s="171"/>
      <c r="AJ23" s="133"/>
      <c r="AK23" s="133"/>
      <c r="AL23" s="133"/>
      <c r="AM23" s="133"/>
      <c r="AN23" s="134"/>
    </row>
    <row r="24" spans="1:40" s="131" customFormat="1" ht="27" customHeight="1">
      <c r="A24" s="172" t="s">
        <v>23</v>
      </c>
      <c r="B24" s="727" t="s">
        <v>370</v>
      </c>
      <c r="C24" s="728"/>
      <c r="D24" s="728"/>
      <c r="E24" s="728"/>
      <c r="F24" s="728"/>
      <c r="G24" s="728"/>
      <c r="H24" s="728"/>
      <c r="I24" s="729"/>
      <c r="J24" s="709"/>
      <c r="K24" s="707"/>
      <c r="L24" s="707"/>
      <c r="M24" s="708"/>
      <c r="N24" s="166"/>
      <c r="O24" s="166"/>
      <c r="P24" s="166"/>
      <c r="Q24" s="167"/>
      <c r="R24" s="167"/>
      <c r="S24" s="167"/>
      <c r="T24" s="168"/>
      <c r="U24" s="168"/>
      <c r="V24" s="168"/>
      <c r="W24" s="169">
        <f t="shared" si="1"/>
        <v>0</v>
      </c>
      <c r="X24" s="170"/>
      <c r="Y24" s="150"/>
      <c r="Z24" s="150"/>
      <c r="AA24" s="174"/>
      <c r="AB24" s="174"/>
      <c r="AC24" s="174"/>
      <c r="AD24" s="174"/>
      <c r="AE24" s="174"/>
      <c r="AF24" s="171"/>
      <c r="AG24" s="171"/>
      <c r="AH24" s="171"/>
      <c r="AI24" s="171"/>
      <c r="AJ24" s="133"/>
      <c r="AK24" s="133"/>
      <c r="AL24" s="133"/>
      <c r="AM24" s="133"/>
      <c r="AN24" s="134"/>
    </row>
    <row r="25" spans="1:40" s="131" customFormat="1" ht="27" customHeight="1">
      <c r="A25" s="172" t="s">
        <v>24</v>
      </c>
      <c r="B25" s="727" t="s">
        <v>77</v>
      </c>
      <c r="C25" s="728"/>
      <c r="D25" s="728"/>
      <c r="E25" s="728"/>
      <c r="F25" s="728"/>
      <c r="G25" s="728"/>
      <c r="H25" s="728"/>
      <c r="I25" s="729"/>
      <c r="J25" s="709"/>
      <c r="K25" s="707"/>
      <c r="L25" s="707"/>
      <c r="M25" s="708"/>
      <c r="N25" s="166"/>
      <c r="O25" s="166"/>
      <c r="P25" s="166"/>
      <c r="Q25" s="167"/>
      <c r="R25" s="167"/>
      <c r="S25" s="167"/>
      <c r="T25" s="168"/>
      <c r="U25" s="168"/>
      <c r="V25" s="168"/>
      <c r="W25" s="169">
        <f t="shared" si="1"/>
        <v>0</v>
      </c>
      <c r="X25" s="150"/>
      <c r="Y25" s="150"/>
      <c r="Z25" s="150"/>
      <c r="AA25" s="174"/>
      <c r="AB25" s="174"/>
      <c r="AC25" s="174"/>
      <c r="AD25" s="174"/>
      <c r="AE25" s="174"/>
      <c r="AF25" s="171"/>
      <c r="AG25" s="171"/>
      <c r="AH25" s="171"/>
      <c r="AI25" s="171"/>
      <c r="AJ25" s="133"/>
      <c r="AK25" s="133"/>
      <c r="AL25" s="133"/>
      <c r="AM25" s="133"/>
      <c r="AN25" s="134"/>
    </row>
    <row r="26" spans="1:40" s="131" customFormat="1" ht="27" customHeight="1">
      <c r="A26" s="172" t="s">
        <v>25</v>
      </c>
      <c r="B26" s="727" t="s">
        <v>97</v>
      </c>
      <c r="C26" s="728"/>
      <c r="D26" s="728"/>
      <c r="E26" s="728"/>
      <c r="F26" s="728"/>
      <c r="G26" s="728"/>
      <c r="H26" s="728"/>
      <c r="I26" s="729"/>
      <c r="J26" s="706"/>
      <c r="K26" s="707"/>
      <c r="L26" s="707"/>
      <c r="M26" s="708"/>
      <c r="N26" s="166"/>
      <c r="O26" s="166"/>
      <c r="P26" s="166"/>
      <c r="Q26" s="167"/>
      <c r="R26" s="167"/>
      <c r="S26" s="167"/>
      <c r="T26" s="168"/>
      <c r="U26" s="168"/>
      <c r="V26" s="168"/>
      <c r="W26" s="169">
        <f t="shared" si="1"/>
        <v>0</v>
      </c>
      <c r="X26" s="150"/>
      <c r="Y26" s="150"/>
      <c r="Z26" s="150"/>
      <c r="AA26" s="174"/>
      <c r="AB26" s="174"/>
      <c r="AC26" s="174"/>
      <c r="AD26" s="174"/>
      <c r="AE26" s="174"/>
      <c r="AF26" s="171"/>
      <c r="AG26" s="171"/>
      <c r="AH26" s="171"/>
      <c r="AI26" s="171"/>
      <c r="AJ26" s="133"/>
      <c r="AK26" s="133"/>
      <c r="AL26" s="133"/>
      <c r="AM26" s="133"/>
      <c r="AN26" s="134"/>
    </row>
    <row r="27" spans="1:40" s="131" customFormat="1" ht="27" customHeight="1">
      <c r="A27" s="172" t="s">
        <v>26</v>
      </c>
      <c r="B27" s="757" t="s">
        <v>78</v>
      </c>
      <c r="C27" s="758"/>
      <c r="D27" s="758"/>
      <c r="E27" s="758"/>
      <c r="F27" s="758"/>
      <c r="G27" s="758"/>
      <c r="H27" s="758"/>
      <c r="I27" s="759"/>
      <c r="J27" s="709"/>
      <c r="K27" s="730"/>
      <c r="L27" s="730"/>
      <c r="M27" s="731"/>
      <c r="N27" s="166"/>
      <c r="O27" s="175"/>
      <c r="P27" s="166"/>
      <c r="Q27" s="167"/>
      <c r="R27" s="167"/>
      <c r="S27" s="167"/>
      <c r="T27" s="168"/>
      <c r="U27" s="168"/>
      <c r="V27" s="168"/>
      <c r="W27" s="169">
        <f>SUM(((N27*7)+O27+(P27/4.33))+((Q27*7)+R27+(S27/4.33))+((T27*7)+U27+(V27/4.33)))/60</f>
        <v>0</v>
      </c>
      <c r="X27" s="150"/>
      <c r="Y27" s="150"/>
      <c r="Z27" s="150"/>
      <c r="AA27" s="174"/>
      <c r="AB27" s="174"/>
      <c r="AC27" s="174"/>
      <c r="AD27" s="174"/>
      <c r="AE27" s="174"/>
      <c r="AF27" s="171"/>
      <c r="AG27" s="171"/>
      <c r="AH27" s="171"/>
      <c r="AI27" s="171"/>
      <c r="AJ27" s="133"/>
      <c r="AK27" s="133"/>
      <c r="AL27" s="133"/>
      <c r="AM27" s="133"/>
      <c r="AN27" s="134"/>
    </row>
    <row r="28" spans="1:40" s="131" customFormat="1" ht="13.5" customHeight="1">
      <c r="A28" s="712" t="s">
        <v>27</v>
      </c>
      <c r="B28" s="721" t="s">
        <v>79</v>
      </c>
      <c r="C28" s="722"/>
      <c r="D28" s="722"/>
      <c r="E28" s="722"/>
      <c r="F28" s="722"/>
      <c r="G28" s="722"/>
      <c r="H28" s="722"/>
      <c r="I28" s="723"/>
      <c r="J28" s="715"/>
      <c r="K28" s="716"/>
      <c r="L28" s="716"/>
      <c r="M28" s="717"/>
      <c r="N28" s="713"/>
      <c r="O28" s="713"/>
      <c r="P28" s="736"/>
      <c r="Q28" s="732"/>
      <c r="R28" s="732"/>
      <c r="S28" s="732"/>
      <c r="T28" s="742"/>
      <c r="U28" s="742"/>
      <c r="V28" s="742"/>
      <c r="W28" s="738">
        <f>SUM(((N28*7)+O28+(P28/4.33))+((Q28*7)+R28+(S28/4.33))+((T28*7)+U28+(V28/4.33)))/60</f>
        <v>0</v>
      </c>
      <c r="X28" s="150"/>
      <c r="Y28" s="150"/>
      <c r="Z28" s="150"/>
      <c r="AA28" s="174"/>
      <c r="AB28" s="174"/>
      <c r="AC28" s="174"/>
      <c r="AD28" s="174"/>
      <c r="AE28" s="174"/>
      <c r="AF28" s="171"/>
      <c r="AG28" s="171"/>
      <c r="AH28" s="171"/>
      <c r="AI28" s="171"/>
      <c r="AJ28" s="133"/>
      <c r="AK28" s="133"/>
      <c r="AL28" s="133"/>
      <c r="AM28" s="133"/>
      <c r="AN28" s="134"/>
    </row>
    <row r="29" spans="1:40" s="131" customFormat="1" ht="13.5" customHeight="1">
      <c r="A29" s="711"/>
      <c r="B29" s="724" t="s">
        <v>80</v>
      </c>
      <c r="C29" s="725"/>
      <c r="D29" s="725"/>
      <c r="E29" s="725"/>
      <c r="F29" s="725"/>
      <c r="G29" s="725"/>
      <c r="H29" s="725"/>
      <c r="I29" s="726"/>
      <c r="J29" s="718"/>
      <c r="K29" s="719"/>
      <c r="L29" s="719"/>
      <c r="M29" s="720"/>
      <c r="N29" s="714"/>
      <c r="O29" s="714"/>
      <c r="P29" s="737"/>
      <c r="Q29" s="733"/>
      <c r="R29" s="733"/>
      <c r="S29" s="733"/>
      <c r="T29" s="743"/>
      <c r="U29" s="743"/>
      <c r="V29" s="743"/>
      <c r="W29" s="739"/>
      <c r="X29" s="150"/>
      <c r="Y29" s="150"/>
      <c r="Z29" s="150"/>
      <c r="AA29" s="174"/>
      <c r="AB29" s="174"/>
      <c r="AC29" s="174"/>
      <c r="AD29" s="174"/>
      <c r="AE29" s="174"/>
      <c r="AF29" s="171"/>
      <c r="AG29" s="171"/>
      <c r="AH29" s="171"/>
      <c r="AI29" s="171"/>
      <c r="AJ29" s="133"/>
      <c r="AK29" s="133"/>
      <c r="AL29" s="133"/>
      <c r="AM29" s="133"/>
      <c r="AN29" s="134"/>
    </row>
    <row r="30" spans="1:40" s="131" customFormat="1" ht="13.5" customHeight="1">
      <c r="A30" s="710" t="s">
        <v>28</v>
      </c>
      <c r="B30" s="721" t="s">
        <v>355</v>
      </c>
      <c r="C30" s="722"/>
      <c r="D30" s="722"/>
      <c r="E30" s="722"/>
      <c r="F30" s="722"/>
      <c r="G30" s="722"/>
      <c r="H30" s="722"/>
      <c r="I30" s="723"/>
      <c r="J30" s="715"/>
      <c r="K30" s="716"/>
      <c r="L30" s="716"/>
      <c r="M30" s="717"/>
      <c r="N30" s="713"/>
      <c r="O30" s="713"/>
      <c r="P30" s="713"/>
      <c r="Q30" s="732"/>
      <c r="R30" s="732"/>
      <c r="S30" s="732"/>
      <c r="T30" s="742"/>
      <c r="U30" s="742"/>
      <c r="V30" s="742"/>
      <c r="W30" s="738">
        <f>SUM(((N30*7)+O30+(P30/4.33))+((Q30*7)+R30+(S30/4.33))+((T30*7)+U30+(V30/4.33)))/60</f>
        <v>0</v>
      </c>
      <c r="X30" s="150"/>
      <c r="Y30" s="150"/>
      <c r="Z30" s="150"/>
      <c r="AA30" s="174"/>
      <c r="AB30" s="174"/>
      <c r="AC30" s="174"/>
      <c r="AD30" s="174"/>
      <c r="AE30" s="174"/>
      <c r="AF30" s="171"/>
      <c r="AG30" s="171"/>
      <c r="AH30" s="171"/>
      <c r="AI30" s="171"/>
      <c r="AJ30" s="133"/>
      <c r="AK30" s="133"/>
      <c r="AL30" s="133"/>
      <c r="AM30" s="133"/>
      <c r="AN30" s="134"/>
    </row>
    <row r="31" spans="1:40" s="131" customFormat="1" ht="13.5" customHeight="1">
      <c r="A31" s="711"/>
      <c r="B31" s="724" t="s">
        <v>82</v>
      </c>
      <c r="C31" s="725"/>
      <c r="D31" s="725"/>
      <c r="E31" s="725"/>
      <c r="F31" s="725"/>
      <c r="G31" s="725"/>
      <c r="H31" s="725"/>
      <c r="I31" s="726"/>
      <c r="J31" s="718"/>
      <c r="K31" s="719"/>
      <c r="L31" s="719"/>
      <c r="M31" s="720"/>
      <c r="N31" s="714"/>
      <c r="O31" s="714"/>
      <c r="P31" s="714"/>
      <c r="Q31" s="733"/>
      <c r="R31" s="733"/>
      <c r="S31" s="733"/>
      <c r="T31" s="743"/>
      <c r="U31" s="743"/>
      <c r="V31" s="743"/>
      <c r="W31" s="739"/>
      <c r="X31" s="150"/>
      <c r="Y31" s="150"/>
      <c r="Z31" s="150"/>
      <c r="AA31" s="174"/>
      <c r="AB31" s="174"/>
      <c r="AC31" s="174"/>
      <c r="AD31" s="174"/>
      <c r="AE31" s="174"/>
      <c r="AF31" s="171"/>
      <c r="AG31" s="171"/>
      <c r="AH31" s="171"/>
      <c r="AI31" s="171"/>
      <c r="AJ31" s="133"/>
      <c r="AK31" s="133"/>
      <c r="AL31" s="133"/>
      <c r="AM31" s="133"/>
      <c r="AN31" s="134"/>
    </row>
    <row r="32" spans="1:40" s="131" customFormat="1" ht="21" customHeight="1">
      <c r="A32" s="172" t="s">
        <v>29</v>
      </c>
      <c r="B32" s="727" t="s">
        <v>81</v>
      </c>
      <c r="C32" s="728"/>
      <c r="D32" s="728"/>
      <c r="E32" s="728"/>
      <c r="F32" s="728"/>
      <c r="G32" s="728"/>
      <c r="H32" s="728"/>
      <c r="I32" s="729"/>
      <c r="J32" s="709"/>
      <c r="K32" s="730"/>
      <c r="L32" s="730"/>
      <c r="M32" s="731"/>
      <c r="N32" s="166"/>
      <c r="O32" s="166"/>
      <c r="P32" s="166"/>
      <c r="Q32" s="167"/>
      <c r="R32" s="167"/>
      <c r="S32" s="167"/>
      <c r="T32" s="168"/>
      <c r="U32" s="168"/>
      <c r="V32" s="168"/>
      <c r="W32" s="169">
        <f>SUM(((N32*7)+O32+(P32/4.33))+((Q32*7)+R32+(S32/4.33))+((T32*7)+U32+(V32/4.33)))/60</f>
        <v>0</v>
      </c>
      <c r="X32" s="150"/>
      <c r="Y32" s="150"/>
      <c r="Z32" s="150"/>
      <c r="AA32" s="174"/>
      <c r="AB32" s="174"/>
      <c r="AC32" s="174"/>
      <c r="AD32" s="174"/>
      <c r="AE32" s="174"/>
      <c r="AF32" s="171"/>
      <c r="AG32" s="171"/>
      <c r="AH32" s="171"/>
      <c r="AI32" s="171"/>
      <c r="AJ32" s="133"/>
      <c r="AK32" s="133"/>
      <c r="AL32" s="133"/>
      <c r="AM32" s="133"/>
      <c r="AN32" s="134"/>
    </row>
    <row r="33" spans="1:40" s="131" customFormat="1" ht="27" customHeight="1">
      <c r="A33" s="176" t="s">
        <v>30</v>
      </c>
      <c r="B33" s="727" t="s">
        <v>83</v>
      </c>
      <c r="C33" s="728"/>
      <c r="D33" s="728"/>
      <c r="E33" s="728"/>
      <c r="F33" s="728"/>
      <c r="G33" s="728"/>
      <c r="H33" s="728"/>
      <c r="I33" s="729"/>
      <c r="J33" s="709"/>
      <c r="K33" s="730"/>
      <c r="L33" s="730"/>
      <c r="M33" s="731"/>
      <c r="N33" s="177"/>
      <c r="O33" s="177"/>
      <c r="P33" s="177"/>
      <c r="Q33" s="178"/>
      <c r="R33" s="178"/>
      <c r="S33" s="178"/>
      <c r="T33" s="179"/>
      <c r="U33" s="179"/>
      <c r="V33" s="179"/>
      <c r="W33" s="169">
        <f>SUM(((N33*7)+O33+(P33/4.33))+((Q33*7)+R33+(S33/4.33))+((T33*7)+U33+(V33/4.33)))/60</f>
        <v>0</v>
      </c>
      <c r="X33" s="150"/>
      <c r="Y33" s="150"/>
      <c r="Z33" s="150"/>
      <c r="AA33" s="174"/>
      <c r="AB33" s="174"/>
      <c r="AC33" s="174"/>
      <c r="AD33" s="174"/>
      <c r="AE33" s="174"/>
      <c r="AF33" s="171"/>
      <c r="AG33" s="171"/>
      <c r="AH33" s="171"/>
      <c r="AI33" s="171"/>
      <c r="AJ33" s="133"/>
      <c r="AK33" s="133"/>
      <c r="AL33" s="133"/>
      <c r="AM33" s="133"/>
      <c r="AN33" s="134"/>
    </row>
    <row r="34" spans="1:40" s="131" customFormat="1" ht="27" customHeight="1">
      <c r="A34" s="172" t="s">
        <v>31</v>
      </c>
      <c r="B34" s="727" t="s">
        <v>84</v>
      </c>
      <c r="C34" s="728"/>
      <c r="D34" s="728"/>
      <c r="E34" s="728"/>
      <c r="F34" s="728"/>
      <c r="G34" s="728"/>
      <c r="H34" s="728"/>
      <c r="I34" s="729"/>
      <c r="J34" s="709"/>
      <c r="K34" s="730"/>
      <c r="L34" s="730"/>
      <c r="M34" s="731"/>
      <c r="N34" s="180"/>
      <c r="O34" s="181"/>
      <c r="P34" s="181"/>
      <c r="Q34" s="167"/>
      <c r="R34" s="167"/>
      <c r="S34" s="167"/>
      <c r="T34" s="168"/>
      <c r="U34" s="168"/>
      <c r="V34" s="168"/>
      <c r="W34" s="169">
        <f>SUM(((N34*7)+O34+(P34/4.33))+((Q34*7)+R34+(S34/4.33))+((T34*7)+U34+(V34/4.33)))/60</f>
        <v>0</v>
      </c>
      <c r="X34" s="150"/>
      <c r="Y34" s="150"/>
      <c r="Z34" s="150"/>
      <c r="AA34" s="174"/>
      <c r="AB34" s="174"/>
      <c r="AC34" s="174"/>
      <c r="AD34" s="174"/>
      <c r="AE34" s="174"/>
      <c r="AF34" s="171"/>
      <c r="AG34" s="171"/>
      <c r="AH34" s="171"/>
      <c r="AI34" s="171"/>
      <c r="AJ34" s="133"/>
      <c r="AK34" s="133"/>
      <c r="AL34" s="133"/>
      <c r="AM34" s="133"/>
      <c r="AN34" s="134"/>
    </row>
    <row r="35" spans="1:40" s="131" customFormat="1" ht="27" customHeight="1">
      <c r="A35" s="172" t="s">
        <v>32</v>
      </c>
      <c r="B35" s="727" t="s">
        <v>85</v>
      </c>
      <c r="C35" s="728"/>
      <c r="D35" s="728"/>
      <c r="E35" s="728"/>
      <c r="F35" s="728"/>
      <c r="G35" s="728"/>
      <c r="H35" s="728"/>
      <c r="I35" s="729"/>
      <c r="J35" s="709"/>
      <c r="K35" s="730"/>
      <c r="L35" s="730"/>
      <c r="M35" s="731"/>
      <c r="N35" s="177"/>
      <c r="O35" s="177"/>
      <c r="P35" s="177"/>
      <c r="Q35" s="178"/>
      <c r="R35" s="178"/>
      <c r="S35" s="178"/>
      <c r="T35" s="179"/>
      <c r="U35" s="179"/>
      <c r="V35" s="179"/>
      <c r="W35" s="169">
        <f>SUM(((N35*7)+O35+(P35/4.33))+((Q35*7)+R35+(S35/4.33))+((T35*7)+U35+(V35/4.33)))/60</f>
        <v>0</v>
      </c>
      <c r="X35" s="150"/>
      <c r="Y35" s="150"/>
      <c r="Z35" s="150"/>
      <c r="AA35" s="174"/>
      <c r="AB35" s="174"/>
      <c r="AC35" s="174"/>
      <c r="AD35" s="174"/>
      <c r="AE35" s="174"/>
      <c r="AF35" s="171"/>
      <c r="AG35" s="171"/>
      <c r="AH35" s="171"/>
      <c r="AI35" s="171"/>
      <c r="AJ35" s="133"/>
      <c r="AK35" s="133"/>
      <c r="AL35" s="133"/>
      <c r="AM35" s="133"/>
      <c r="AN35" s="134"/>
    </row>
    <row r="36" spans="1:40" s="131" customFormat="1" ht="27" customHeight="1">
      <c r="A36" s="176" t="s">
        <v>33</v>
      </c>
      <c r="B36" s="727" t="s">
        <v>86</v>
      </c>
      <c r="C36" s="728"/>
      <c r="D36" s="728"/>
      <c r="E36" s="728"/>
      <c r="F36" s="728"/>
      <c r="G36" s="728"/>
      <c r="H36" s="728"/>
      <c r="I36" s="729"/>
      <c r="J36" s="709"/>
      <c r="K36" s="730"/>
      <c r="L36" s="730"/>
      <c r="M36" s="731"/>
      <c r="N36" s="166"/>
      <c r="O36" s="166"/>
      <c r="P36" s="166"/>
      <c r="Q36" s="167"/>
      <c r="R36" s="167"/>
      <c r="S36" s="167"/>
      <c r="T36" s="168"/>
      <c r="U36" s="168"/>
      <c r="V36" s="168"/>
      <c r="W36" s="169">
        <f>SUM(((N36*7)+O36+(P36/4.33))+((Q36*7)+R36+(S36/4.33))+((T36*7)+U36+(V36/4.33)))/60</f>
        <v>0</v>
      </c>
      <c r="X36" s="150"/>
      <c r="Y36" s="150"/>
      <c r="Z36" s="150"/>
      <c r="AA36" s="174"/>
      <c r="AB36" s="174"/>
      <c r="AC36" s="174"/>
      <c r="AD36" s="174"/>
      <c r="AE36" s="174"/>
      <c r="AF36" s="171"/>
      <c r="AG36" s="171"/>
      <c r="AH36" s="171"/>
      <c r="AI36" s="171"/>
      <c r="AJ36" s="133"/>
      <c r="AK36" s="133"/>
      <c r="AL36" s="133"/>
      <c r="AM36" s="133"/>
      <c r="AN36" s="134"/>
    </row>
    <row r="37" spans="1:40" s="131" customFormat="1" ht="24.75" customHeight="1">
      <c r="A37" s="746"/>
      <c r="B37" s="747"/>
      <c r="C37" s="747"/>
      <c r="D37" s="747"/>
      <c r="E37" s="747"/>
      <c r="F37" s="747"/>
      <c r="G37" s="747"/>
      <c r="H37" s="747"/>
      <c r="I37" s="747"/>
      <c r="J37" s="747"/>
      <c r="K37" s="747"/>
      <c r="L37" s="747"/>
      <c r="M37" s="747"/>
      <c r="N37" s="747"/>
      <c r="O37" s="747"/>
      <c r="P37" s="755">
        <f>SUM(W10:W36)-W34</f>
        <v>0.5833333333333333</v>
      </c>
      <c r="Q37" s="756"/>
      <c r="R37" s="756"/>
      <c r="S37" s="756"/>
      <c r="T37" s="753"/>
      <c r="U37" s="754"/>
      <c r="V37" s="754"/>
      <c r="W37" s="754"/>
      <c r="X37" s="735"/>
      <c r="Y37" s="735"/>
      <c r="Z37" s="136"/>
      <c r="AA37" s="136"/>
      <c r="AB37" s="136"/>
      <c r="AC37" s="136"/>
      <c r="AD37" s="136"/>
      <c r="AE37" s="136"/>
      <c r="AF37" s="137"/>
      <c r="AG37" s="137"/>
      <c r="AH37" s="137"/>
      <c r="AI37" s="137"/>
      <c r="AJ37" s="133"/>
      <c r="AK37" s="133"/>
      <c r="AL37" s="133"/>
      <c r="AM37" s="133"/>
      <c r="AN37" s="134"/>
    </row>
    <row r="38" spans="1:39" ht="0" customHeight="1" hidden="1">
      <c r="A38" s="12"/>
      <c r="B38" s="752"/>
      <c r="C38" s="752"/>
      <c r="D38" s="752"/>
      <c r="E38" s="752"/>
      <c r="F38" s="752"/>
      <c r="G38" s="752"/>
      <c r="H38" s="752"/>
      <c r="I38" s="752"/>
      <c r="J38" s="752"/>
      <c r="K38" s="752"/>
      <c r="L38" s="752"/>
      <c r="M38" s="752"/>
      <c r="N38" s="752"/>
      <c r="O38" s="752"/>
      <c r="P38" s="752"/>
      <c r="Q38" s="752"/>
      <c r="R38" s="752"/>
      <c r="S38" s="752"/>
      <c r="T38" s="752"/>
      <c r="U38" s="752"/>
      <c r="V38" s="752"/>
      <c r="W38" s="752"/>
      <c r="X38" s="18"/>
      <c r="Y38" s="18"/>
      <c r="Z38" s="10"/>
      <c r="AA38" s="10"/>
      <c r="AB38" s="10"/>
      <c r="AC38" s="10"/>
      <c r="AD38" s="10"/>
      <c r="AE38" s="10"/>
      <c r="AF38" s="99"/>
      <c r="AG38" s="99"/>
      <c r="AH38" s="99"/>
      <c r="AI38" s="99"/>
      <c r="AJ38" s="85"/>
      <c r="AK38" s="85"/>
      <c r="AL38" s="85"/>
      <c r="AM38" s="85"/>
    </row>
    <row r="39" spans="1:39" ht="24.75" customHeight="1">
      <c r="A39" s="744" t="s">
        <v>113</v>
      </c>
      <c r="B39" s="744"/>
      <c r="C39" s="744"/>
      <c r="D39" s="744"/>
      <c r="E39" s="744"/>
      <c r="F39" s="744"/>
      <c r="G39" s="744"/>
      <c r="H39" s="744"/>
      <c r="I39" s="745"/>
      <c r="J39" s="740"/>
      <c r="K39" s="740"/>
      <c r="L39" s="740"/>
      <c r="M39" s="740"/>
      <c r="N39" s="740"/>
      <c r="O39" s="740"/>
      <c r="P39" s="740"/>
      <c r="Q39" s="740"/>
      <c r="R39" s="740"/>
      <c r="S39" s="740"/>
      <c r="T39" s="740"/>
      <c r="U39" s="740"/>
      <c r="V39" s="740"/>
      <c r="W39" s="740"/>
      <c r="X39" s="101"/>
      <c r="Y39" s="19"/>
      <c r="Z39" s="15"/>
      <c r="AA39" s="10"/>
      <c r="AB39" s="10"/>
      <c r="AC39" s="10"/>
      <c r="AD39" s="10"/>
      <c r="AE39" s="10"/>
      <c r="AF39" s="99"/>
      <c r="AG39" s="99"/>
      <c r="AH39" s="99"/>
      <c r="AI39" s="99"/>
      <c r="AJ39" s="85"/>
      <c r="AK39" s="85"/>
      <c r="AL39" s="85"/>
      <c r="AM39" s="85"/>
    </row>
    <row r="40" spans="1:39" ht="24.75" customHeight="1">
      <c r="A40" s="740"/>
      <c r="B40" s="740"/>
      <c r="C40" s="740"/>
      <c r="D40" s="740"/>
      <c r="E40" s="740"/>
      <c r="F40" s="740"/>
      <c r="G40" s="740"/>
      <c r="H40" s="740"/>
      <c r="I40" s="740"/>
      <c r="J40" s="740"/>
      <c r="K40" s="740"/>
      <c r="L40" s="740"/>
      <c r="M40" s="740"/>
      <c r="N40" s="740"/>
      <c r="O40" s="740"/>
      <c r="P40" s="740"/>
      <c r="Q40" s="740"/>
      <c r="R40" s="740"/>
      <c r="S40" s="740"/>
      <c r="T40" s="740"/>
      <c r="U40" s="740"/>
      <c r="V40" s="740"/>
      <c r="W40" s="740"/>
      <c r="X40" s="101"/>
      <c r="Y40" s="19"/>
      <c r="Z40" s="15"/>
      <c r="AA40" s="10"/>
      <c r="AB40" s="10"/>
      <c r="AC40" s="10"/>
      <c r="AD40" s="10"/>
      <c r="AE40" s="10"/>
      <c r="AF40" s="99"/>
      <c r="AG40" s="99"/>
      <c r="AH40" s="99"/>
      <c r="AI40" s="99"/>
      <c r="AJ40" s="85"/>
      <c r="AK40" s="85"/>
      <c r="AL40" s="85"/>
      <c r="AM40" s="85"/>
    </row>
    <row r="41" spans="1:39" ht="24.75" customHeight="1" thickBot="1">
      <c r="A41" s="741"/>
      <c r="B41" s="741"/>
      <c r="C41" s="741"/>
      <c r="D41" s="741"/>
      <c r="E41" s="741"/>
      <c r="F41" s="741"/>
      <c r="G41" s="741"/>
      <c r="H41" s="741"/>
      <c r="I41" s="741"/>
      <c r="J41" s="741"/>
      <c r="K41" s="741"/>
      <c r="L41" s="741"/>
      <c r="M41" s="741"/>
      <c r="N41" s="741"/>
      <c r="O41" s="741"/>
      <c r="P41" s="741"/>
      <c r="Q41" s="741"/>
      <c r="R41" s="741"/>
      <c r="S41" s="741"/>
      <c r="T41" s="741"/>
      <c r="U41" s="741"/>
      <c r="V41" s="741"/>
      <c r="W41" s="741"/>
      <c r="X41" s="101"/>
      <c r="Y41" s="19"/>
      <c r="Z41" s="15"/>
      <c r="AA41" s="10"/>
      <c r="AB41" s="10"/>
      <c r="AC41" s="10"/>
      <c r="AD41" s="10"/>
      <c r="AE41" s="10"/>
      <c r="AF41" s="99"/>
      <c r="AG41" s="99"/>
      <c r="AH41" s="99"/>
      <c r="AI41" s="99"/>
      <c r="AJ41" s="85"/>
      <c r="AK41" s="85"/>
      <c r="AL41" s="85"/>
      <c r="AM41" s="85"/>
    </row>
    <row r="42" spans="1:39" ht="21" customHeight="1">
      <c r="A42" s="768"/>
      <c r="B42" s="768"/>
      <c r="C42" s="768"/>
      <c r="D42" s="768"/>
      <c r="E42" s="768"/>
      <c r="F42" s="768"/>
      <c r="G42" s="768"/>
      <c r="H42" s="768"/>
      <c r="I42" s="768"/>
      <c r="J42" s="768"/>
      <c r="K42" s="768"/>
      <c r="L42" s="768"/>
      <c r="M42" s="768"/>
      <c r="N42" s="768"/>
      <c r="O42" s="768"/>
      <c r="P42" s="768"/>
      <c r="Q42" s="768"/>
      <c r="R42" s="768"/>
      <c r="S42" s="768"/>
      <c r="T42" s="768"/>
      <c r="U42" s="768"/>
      <c r="V42" s="768"/>
      <c r="W42" s="768"/>
      <c r="X42" s="768"/>
      <c r="Y42" s="768"/>
      <c r="Z42" s="768"/>
      <c r="AA42" s="10"/>
      <c r="AB42" s="10"/>
      <c r="AC42" s="10"/>
      <c r="AD42" s="10"/>
      <c r="AE42" s="10"/>
      <c r="AF42" s="99"/>
      <c r="AG42" s="99"/>
      <c r="AH42" s="99"/>
      <c r="AI42" s="99"/>
      <c r="AJ42" s="85"/>
      <c r="AM42" s="85"/>
    </row>
    <row r="43" spans="1:39" ht="23.25" customHeight="1">
      <c r="A43" s="262">
        <f>P37</f>
        <v>0.5833333333333333</v>
      </c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85"/>
      <c r="AG43" s="85"/>
      <c r="AH43" s="85"/>
      <c r="AI43" s="85"/>
      <c r="AJ43" s="85"/>
      <c r="AM43" s="85"/>
    </row>
    <row r="44" spans="1:39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4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85"/>
      <c r="AG44" s="85"/>
      <c r="AH44" s="85"/>
      <c r="AI44" s="85"/>
      <c r="AJ44" s="85"/>
      <c r="AM44" s="85"/>
    </row>
    <row r="45" spans="1:39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5"/>
      <c r="U45" s="5"/>
      <c r="V45" s="5"/>
      <c r="W45" s="5"/>
      <c r="X45" s="1"/>
      <c r="Y45" s="1"/>
      <c r="Z45" s="1"/>
      <c r="AA45" s="1"/>
      <c r="AB45" s="1"/>
      <c r="AC45" s="1"/>
      <c r="AD45" s="1"/>
      <c r="AE45" s="1"/>
      <c r="AF45" s="85"/>
      <c r="AG45" s="85"/>
      <c r="AH45" s="85"/>
      <c r="AI45" s="85"/>
      <c r="AJ45" s="85"/>
      <c r="AM45" s="85"/>
    </row>
    <row r="47" spans="1:39" ht="1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85"/>
      <c r="AG47" s="85"/>
      <c r="AH47" s="85"/>
      <c r="AI47" s="85"/>
      <c r="AJ47" s="85"/>
      <c r="AM47" s="85"/>
    </row>
    <row r="48" spans="1:39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85"/>
      <c r="AG48" s="85"/>
      <c r="AH48" s="85"/>
      <c r="AI48" s="85"/>
      <c r="AJ48" s="85"/>
      <c r="AM48" s="85"/>
    </row>
    <row r="49" spans="1:39" ht="9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85"/>
      <c r="AG49" s="85"/>
      <c r="AH49" s="85"/>
      <c r="AI49" s="85"/>
      <c r="AJ49" s="85"/>
      <c r="AM49" s="85"/>
    </row>
    <row r="50" spans="1:39" ht="9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85"/>
      <c r="AG50" s="85"/>
      <c r="AH50" s="85"/>
      <c r="AI50" s="85"/>
      <c r="AJ50" s="85"/>
      <c r="AM50" s="85"/>
    </row>
    <row r="51" spans="1:39" ht="9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85"/>
      <c r="AG51" s="85"/>
      <c r="AH51" s="85"/>
      <c r="AI51" s="85"/>
      <c r="AJ51" s="85"/>
      <c r="AM51" s="85"/>
    </row>
    <row r="52" spans="14:15" ht="9.75">
      <c r="N52" s="1"/>
      <c r="O52" s="1"/>
    </row>
    <row r="53" spans="14:15" ht="9.75">
      <c r="N53" s="1"/>
      <c r="O53" s="1"/>
    </row>
    <row r="54" spans="14:15" ht="9.75">
      <c r="N54" s="1"/>
      <c r="O54" s="1"/>
    </row>
    <row r="55" spans="14:15" ht="9.75">
      <c r="N55" s="1"/>
      <c r="O55" s="1"/>
    </row>
    <row r="56" spans="14:15" ht="9.75">
      <c r="N56" s="1"/>
      <c r="O56" s="1"/>
    </row>
    <row r="57" spans="14:15" ht="9.75">
      <c r="N57" s="1"/>
      <c r="O57" s="1"/>
    </row>
    <row r="58" spans="14:15" ht="9.75">
      <c r="N58" s="1"/>
      <c r="O58" s="1"/>
    </row>
    <row r="59" spans="14:15" ht="9.75">
      <c r="N59" s="1"/>
      <c r="O59" s="1"/>
    </row>
    <row r="60" spans="14:15" ht="9.75">
      <c r="N60" s="1"/>
      <c r="O60" s="1"/>
    </row>
    <row r="61" spans="14:15" ht="9.75">
      <c r="N61" s="1"/>
      <c r="O61" s="1"/>
    </row>
    <row r="62" spans="14:15" ht="9.75">
      <c r="N62" s="1"/>
      <c r="O62" s="1"/>
    </row>
    <row r="63" spans="14:15" ht="9.75">
      <c r="N63" s="1"/>
      <c r="O63" s="1"/>
    </row>
    <row r="64" spans="14:15" ht="9.75">
      <c r="N64" s="1"/>
      <c r="O64" s="1"/>
    </row>
    <row r="65" spans="14:15" ht="9.75">
      <c r="N65" s="1"/>
      <c r="O65" s="1"/>
    </row>
    <row r="66" spans="14:15" ht="9.75">
      <c r="N66" s="1"/>
      <c r="O66" s="1"/>
    </row>
    <row r="67" spans="14:15" ht="9.75">
      <c r="N67" s="1"/>
      <c r="O67" s="1"/>
    </row>
    <row r="68" spans="14:15" ht="9.75">
      <c r="N68" s="1"/>
      <c r="O68" s="1"/>
    </row>
    <row r="69" spans="14:15" ht="9.75">
      <c r="N69" s="1"/>
      <c r="O69" s="1"/>
    </row>
    <row r="70" spans="14:15" ht="9.75">
      <c r="N70" s="1"/>
      <c r="O70" s="1"/>
    </row>
    <row r="71" spans="14:15" ht="9.75">
      <c r="N71" s="1"/>
      <c r="O71" s="1"/>
    </row>
    <row r="72" spans="14:15" ht="9.75">
      <c r="N72" s="1"/>
      <c r="O72" s="1"/>
    </row>
    <row r="73" spans="14:15" ht="9.75">
      <c r="N73" s="1"/>
      <c r="O73" s="1"/>
    </row>
    <row r="74" spans="14:15" ht="9.75">
      <c r="N74" s="1"/>
      <c r="O74" s="1"/>
    </row>
    <row r="75" spans="14:15" ht="9.75">
      <c r="N75" s="1"/>
      <c r="O75" s="1"/>
    </row>
    <row r="76" spans="14:15" ht="9.75">
      <c r="N76" s="1"/>
      <c r="O76" s="1"/>
    </row>
    <row r="77" spans="14:15" ht="9.75">
      <c r="N77" s="1"/>
      <c r="O77" s="1"/>
    </row>
    <row r="78" spans="14:15" ht="9.75">
      <c r="N78" s="1"/>
      <c r="O78" s="1"/>
    </row>
    <row r="79" spans="14:15" ht="9.75">
      <c r="N79" s="1"/>
      <c r="O79" s="1"/>
    </row>
    <row r="80" spans="14:15" ht="9.75">
      <c r="N80" s="1"/>
      <c r="O80" s="1"/>
    </row>
    <row r="81" spans="14:15" ht="9.75">
      <c r="N81" s="1"/>
      <c r="O81" s="1"/>
    </row>
    <row r="82" spans="14:15" ht="9.75">
      <c r="N82" s="1"/>
      <c r="O82" s="1"/>
    </row>
    <row r="83" spans="14:15" ht="9.75">
      <c r="N83" s="1"/>
      <c r="O83" s="1"/>
    </row>
    <row r="84" spans="14:15" ht="9.75">
      <c r="N84" s="1"/>
      <c r="O84" s="1"/>
    </row>
    <row r="85" spans="14:15" ht="9.75">
      <c r="N85" s="1"/>
      <c r="O85" s="1"/>
    </row>
    <row r="86" spans="14:15" ht="9.75">
      <c r="N86" s="1"/>
      <c r="O86" s="1"/>
    </row>
    <row r="87" spans="14:15" ht="9.75">
      <c r="N87" s="1"/>
      <c r="O87" s="1"/>
    </row>
    <row r="88" spans="14:15" ht="9.75">
      <c r="N88" s="1"/>
      <c r="O88" s="1"/>
    </row>
    <row r="89" spans="14:15" ht="9.75">
      <c r="N89" s="1"/>
      <c r="O89" s="1"/>
    </row>
    <row r="90" spans="14:15" ht="9.75">
      <c r="N90" s="1"/>
      <c r="O90" s="1"/>
    </row>
    <row r="91" spans="14:15" ht="9.75">
      <c r="N91" s="1"/>
      <c r="O91" s="1"/>
    </row>
    <row r="92" spans="14:15" ht="9.75">
      <c r="N92" s="1"/>
      <c r="O92" s="1"/>
    </row>
    <row r="93" spans="14:15" ht="9.75">
      <c r="N93" s="1"/>
      <c r="O93" s="1"/>
    </row>
    <row r="94" spans="14:15" ht="9.75">
      <c r="N94" s="1"/>
      <c r="O94" s="1"/>
    </row>
    <row r="95" spans="14:15" ht="9.75">
      <c r="N95" s="1"/>
      <c r="O95" s="1"/>
    </row>
    <row r="96" spans="14:15" ht="9.75">
      <c r="N96" s="1"/>
      <c r="O96" s="1"/>
    </row>
    <row r="97" spans="14:15" ht="9.75">
      <c r="N97" s="1"/>
      <c r="O97" s="1"/>
    </row>
    <row r="98" spans="14:15" ht="9.75">
      <c r="N98" s="1"/>
      <c r="O98" s="1"/>
    </row>
    <row r="99" spans="14:15" ht="9.75">
      <c r="N99" s="1"/>
      <c r="O99" s="1"/>
    </row>
    <row r="100" spans="14:15" ht="9.75">
      <c r="N100" s="1"/>
      <c r="O100" s="1"/>
    </row>
    <row r="101" spans="14:15" ht="9.75">
      <c r="N101" s="1"/>
      <c r="O101" s="1"/>
    </row>
    <row r="102" spans="14:15" ht="9.75">
      <c r="N102" s="1"/>
      <c r="O102" s="1"/>
    </row>
    <row r="103" spans="14:15" ht="9.75">
      <c r="N103" s="1"/>
      <c r="O103" s="1"/>
    </row>
    <row r="104" spans="14:15" ht="9.75">
      <c r="N104" s="1"/>
      <c r="O104" s="1"/>
    </row>
    <row r="105" spans="14:15" ht="9.75">
      <c r="N105" s="1"/>
      <c r="O105" s="1"/>
    </row>
    <row r="106" spans="14:15" ht="9.75">
      <c r="N106" s="1"/>
      <c r="O106" s="1"/>
    </row>
    <row r="107" spans="14:15" ht="9.75">
      <c r="N107" s="1"/>
      <c r="O107" s="1"/>
    </row>
    <row r="108" spans="14:15" ht="9.75">
      <c r="N108" s="1"/>
      <c r="O108" s="1"/>
    </row>
    <row r="109" spans="14:15" ht="9.75">
      <c r="N109" s="1"/>
      <c r="O109" s="1"/>
    </row>
    <row r="110" spans="14:15" ht="9.75">
      <c r="N110" s="1"/>
      <c r="O110" s="1"/>
    </row>
    <row r="111" spans="14:15" ht="9.75">
      <c r="N111" s="1"/>
      <c r="O111" s="1"/>
    </row>
    <row r="112" spans="14:15" ht="9.75">
      <c r="N112" s="1"/>
      <c r="O112" s="1"/>
    </row>
    <row r="113" spans="14:15" ht="9.75">
      <c r="N113" s="1"/>
      <c r="O113" s="1"/>
    </row>
    <row r="114" spans="14:15" ht="9.75">
      <c r="N114" s="1"/>
      <c r="O114" s="1"/>
    </row>
    <row r="115" spans="14:15" ht="9.75">
      <c r="N115" s="1"/>
      <c r="O115" s="1"/>
    </row>
    <row r="116" spans="14:15" ht="9.75">
      <c r="N116" s="1"/>
      <c r="O116" s="1"/>
    </row>
    <row r="117" spans="14:15" ht="9.75">
      <c r="N117" s="1"/>
      <c r="O117" s="1"/>
    </row>
    <row r="118" spans="14:15" ht="9.75">
      <c r="N118" s="1"/>
      <c r="O118" s="1"/>
    </row>
    <row r="119" spans="14:15" ht="9.75">
      <c r="N119" s="1"/>
      <c r="O119" s="1"/>
    </row>
    <row r="120" spans="14:15" ht="9.75">
      <c r="N120" s="1"/>
      <c r="O120" s="1"/>
    </row>
    <row r="121" spans="14:15" ht="9.75">
      <c r="N121" s="1"/>
      <c r="O121" s="1"/>
    </row>
    <row r="122" spans="14:15" ht="9.75">
      <c r="N122" s="1"/>
      <c r="O122" s="1"/>
    </row>
    <row r="123" spans="14:15" ht="9.75">
      <c r="N123" s="1"/>
      <c r="O123" s="1"/>
    </row>
    <row r="124" spans="14:15" ht="9.75">
      <c r="N124" s="1"/>
      <c r="O124" s="1"/>
    </row>
    <row r="125" spans="14:15" ht="9.75">
      <c r="N125" s="1"/>
      <c r="O125" s="1"/>
    </row>
    <row r="126" spans="14:15" ht="9.75">
      <c r="N126" s="1"/>
      <c r="O126" s="1"/>
    </row>
    <row r="127" spans="14:15" ht="9.75">
      <c r="N127" s="1"/>
      <c r="O127" s="1"/>
    </row>
    <row r="128" spans="14:15" ht="9.75">
      <c r="N128" s="1"/>
      <c r="O128" s="1"/>
    </row>
    <row r="129" spans="14:15" ht="9.75">
      <c r="N129" s="1"/>
      <c r="O129" s="1"/>
    </row>
    <row r="130" spans="14:15" ht="9.75">
      <c r="N130" s="1"/>
      <c r="O130" s="1"/>
    </row>
    <row r="131" spans="14:15" ht="9.75">
      <c r="N131" s="1"/>
      <c r="O131" s="1"/>
    </row>
    <row r="132" spans="14:15" ht="9.75">
      <c r="N132" s="1"/>
      <c r="O132" s="1"/>
    </row>
    <row r="133" spans="14:15" ht="9.75">
      <c r="N133" s="1"/>
      <c r="O133" s="1"/>
    </row>
    <row r="134" spans="14:15" ht="9.75">
      <c r="N134" s="1"/>
      <c r="O134" s="1"/>
    </row>
    <row r="135" spans="14:15" ht="9.75">
      <c r="N135" s="1"/>
      <c r="O135" s="1"/>
    </row>
    <row r="136" spans="14:15" ht="9.75">
      <c r="N136" s="1"/>
      <c r="O136" s="1"/>
    </row>
    <row r="137" spans="14:15" ht="9.75">
      <c r="N137" s="1"/>
      <c r="O137" s="1"/>
    </row>
    <row r="138" spans="14:15" ht="9.75">
      <c r="N138" s="1"/>
      <c r="O138" s="1"/>
    </row>
    <row r="139" spans="14:15" ht="9.75">
      <c r="N139" s="1"/>
      <c r="O139" s="1"/>
    </row>
    <row r="140" spans="14:15" ht="9.75">
      <c r="N140" s="1"/>
      <c r="O140" s="1"/>
    </row>
    <row r="141" spans="14:15" ht="9.75">
      <c r="N141" s="1"/>
      <c r="O141" s="1"/>
    </row>
    <row r="142" spans="14:15" ht="9.75">
      <c r="N142" s="1"/>
      <c r="O142" s="1"/>
    </row>
    <row r="143" spans="14:15" ht="9.75">
      <c r="N143" s="1"/>
      <c r="O143" s="1"/>
    </row>
    <row r="144" spans="14:15" ht="9.75">
      <c r="N144" s="1"/>
      <c r="O144" s="1"/>
    </row>
    <row r="145" spans="14:15" ht="9.75">
      <c r="N145" s="1"/>
      <c r="O145" s="1"/>
    </row>
    <row r="146" spans="14:15" ht="9.75">
      <c r="N146" s="1"/>
      <c r="O146" s="1"/>
    </row>
    <row r="147" spans="14:15" ht="9.75">
      <c r="N147" s="1"/>
      <c r="O147" s="1"/>
    </row>
    <row r="148" spans="14:15" ht="9.75">
      <c r="N148" s="1"/>
      <c r="O148" s="1"/>
    </row>
    <row r="149" spans="14:15" ht="9.75">
      <c r="N149" s="1"/>
      <c r="O149" s="1"/>
    </row>
    <row r="150" spans="14:15" ht="9.75">
      <c r="N150" s="1"/>
      <c r="O150" s="1"/>
    </row>
    <row r="151" spans="14:15" ht="9.75">
      <c r="N151" s="1"/>
      <c r="O151" s="1"/>
    </row>
    <row r="152" spans="14:15" ht="9.75">
      <c r="N152" s="1"/>
      <c r="O152" s="1"/>
    </row>
    <row r="153" spans="14:15" ht="9.75">
      <c r="N153" s="1"/>
      <c r="O153" s="1"/>
    </row>
    <row r="154" spans="14:15" ht="9.75">
      <c r="N154" s="1"/>
      <c r="O154" s="1"/>
    </row>
    <row r="155" spans="14:15" ht="9.75">
      <c r="N155" s="1"/>
      <c r="O155" s="1"/>
    </row>
    <row r="156" spans="14:15" ht="9.75">
      <c r="N156" s="1"/>
      <c r="O156" s="1"/>
    </row>
    <row r="157" spans="14:15" ht="9.75">
      <c r="N157" s="1"/>
      <c r="O157" s="1"/>
    </row>
    <row r="158" spans="14:15" ht="9.75">
      <c r="N158" s="1"/>
      <c r="O158" s="1"/>
    </row>
    <row r="159" spans="14:15" ht="9.75">
      <c r="N159" s="1"/>
      <c r="O159" s="1"/>
    </row>
    <row r="160" spans="14:15" ht="9.75">
      <c r="N160" s="1"/>
      <c r="O160" s="1"/>
    </row>
    <row r="161" spans="14:15" ht="9.75">
      <c r="N161" s="1"/>
      <c r="O161" s="1"/>
    </row>
    <row r="162" spans="14:15" ht="9.75">
      <c r="N162" s="1"/>
      <c r="O162" s="1"/>
    </row>
    <row r="163" spans="14:15" ht="9.75">
      <c r="N163" s="1"/>
      <c r="O163" s="1"/>
    </row>
    <row r="164" spans="14:15" ht="9.75">
      <c r="N164" s="1"/>
      <c r="O164" s="1"/>
    </row>
    <row r="165" spans="14:15" ht="9.75">
      <c r="N165" s="1"/>
      <c r="O165" s="1"/>
    </row>
    <row r="166" spans="14:15" ht="9.75">
      <c r="N166" s="1"/>
      <c r="O166" s="1"/>
    </row>
    <row r="167" spans="14:15" ht="9.75">
      <c r="N167" s="1"/>
      <c r="O167" s="1"/>
    </row>
    <row r="168" spans="14:15" ht="9.75">
      <c r="N168" s="1"/>
      <c r="O168" s="1"/>
    </row>
    <row r="169" spans="14:15" ht="9.75">
      <c r="N169" s="1"/>
      <c r="O169" s="1"/>
    </row>
    <row r="170" spans="14:15" ht="9.75">
      <c r="N170" s="1"/>
      <c r="O170" s="1"/>
    </row>
    <row r="171" spans="14:15" ht="9.75">
      <c r="N171" s="1"/>
      <c r="O171" s="1"/>
    </row>
    <row r="172" spans="14:15" ht="9.75">
      <c r="N172" s="1"/>
      <c r="O172" s="1"/>
    </row>
    <row r="173" spans="14:15" ht="9.75">
      <c r="N173" s="1"/>
      <c r="O173" s="1"/>
    </row>
    <row r="174" spans="14:15" ht="9.75">
      <c r="N174" s="1"/>
      <c r="O174" s="1"/>
    </row>
    <row r="175" spans="14:15" ht="9.75">
      <c r="N175" s="1"/>
      <c r="O175" s="1"/>
    </row>
    <row r="176" spans="14:15" ht="9.75">
      <c r="N176" s="1"/>
      <c r="O176" s="1"/>
    </row>
    <row r="177" spans="14:15" ht="9.75">
      <c r="N177" s="1"/>
      <c r="O177" s="1"/>
    </row>
    <row r="178" spans="14:15" ht="9.75">
      <c r="N178" s="1"/>
      <c r="O178" s="1"/>
    </row>
    <row r="179" spans="14:15" ht="9.75">
      <c r="N179" s="1"/>
      <c r="O179" s="1"/>
    </row>
    <row r="180" spans="14:15" ht="9.75">
      <c r="N180" s="1"/>
      <c r="O180" s="1"/>
    </row>
    <row r="181" spans="14:15" ht="9.75">
      <c r="N181" s="1"/>
      <c r="O181" s="1"/>
    </row>
    <row r="182" spans="14:15" ht="9.75">
      <c r="N182" s="1"/>
      <c r="O182" s="1"/>
    </row>
    <row r="183" spans="14:15" ht="9.75">
      <c r="N183" s="1"/>
      <c r="O183" s="1"/>
    </row>
    <row r="184" spans="14:15" ht="9.75">
      <c r="N184" s="1"/>
      <c r="O184" s="1"/>
    </row>
    <row r="185" spans="14:15" ht="9.75">
      <c r="N185" s="1"/>
      <c r="O185" s="1"/>
    </row>
    <row r="186" spans="14:15" ht="9.75">
      <c r="N186" s="1"/>
      <c r="O186" s="1"/>
    </row>
    <row r="187" spans="14:15" ht="9.75">
      <c r="N187" s="1"/>
      <c r="O187" s="1"/>
    </row>
    <row r="188" spans="14:15" ht="9.75">
      <c r="N188" s="1"/>
      <c r="O188" s="1"/>
    </row>
    <row r="189" spans="14:15" ht="9.75">
      <c r="N189" s="1"/>
      <c r="O189" s="1"/>
    </row>
    <row r="190" spans="14:15" ht="9.75">
      <c r="N190" s="1"/>
      <c r="O190" s="1"/>
    </row>
    <row r="191" spans="14:15" ht="9.75">
      <c r="N191" s="1"/>
      <c r="O191" s="1"/>
    </row>
    <row r="192" spans="14:15" ht="9.75">
      <c r="N192" s="1"/>
      <c r="O192" s="1"/>
    </row>
    <row r="193" spans="14:15" ht="9.75">
      <c r="N193" s="1"/>
      <c r="O193" s="1"/>
    </row>
    <row r="194" spans="14:15" ht="9.75">
      <c r="N194" s="1"/>
      <c r="O194" s="1"/>
    </row>
    <row r="195" spans="14:15" ht="9.75">
      <c r="N195" s="1"/>
      <c r="O195" s="1"/>
    </row>
    <row r="196" spans="14:15" ht="9.75">
      <c r="N196" s="1"/>
      <c r="O196" s="1"/>
    </row>
    <row r="197" spans="14:15" ht="9.75">
      <c r="N197" s="1"/>
      <c r="O197" s="1"/>
    </row>
    <row r="198" spans="14:15" ht="9.75">
      <c r="N198" s="1"/>
      <c r="O198" s="1"/>
    </row>
    <row r="199" spans="14:15" ht="9.75">
      <c r="N199" s="1"/>
      <c r="O199" s="1"/>
    </row>
    <row r="200" spans="14:15" ht="9.75">
      <c r="N200" s="1"/>
      <c r="O200" s="1"/>
    </row>
    <row r="201" spans="14:15" ht="9.75">
      <c r="N201" s="1"/>
      <c r="O201" s="1"/>
    </row>
    <row r="202" spans="14:15" ht="9.75">
      <c r="N202" s="1"/>
      <c r="O202" s="1"/>
    </row>
    <row r="203" spans="14:15" ht="9.75">
      <c r="N203" s="1"/>
      <c r="O203" s="1"/>
    </row>
    <row r="204" spans="14:15" ht="9.75">
      <c r="N204" s="1"/>
      <c r="O204" s="1"/>
    </row>
    <row r="205" spans="14:15" ht="9.75">
      <c r="N205" s="1"/>
      <c r="O205" s="1"/>
    </row>
    <row r="206" spans="14:15" ht="9.75">
      <c r="N206" s="1"/>
      <c r="O206" s="1"/>
    </row>
    <row r="207" spans="14:15" ht="9.75">
      <c r="N207" s="1"/>
      <c r="O207" s="1"/>
    </row>
    <row r="208" spans="14:15" ht="9.75">
      <c r="N208" s="1"/>
      <c r="O208" s="1"/>
    </row>
    <row r="209" spans="14:15" ht="9.75">
      <c r="N209" s="1"/>
      <c r="O209" s="1"/>
    </row>
    <row r="210" spans="14:15" ht="9.75">
      <c r="N210" s="1"/>
      <c r="O210" s="1"/>
    </row>
    <row r="211" spans="14:15" ht="9.75">
      <c r="N211" s="1"/>
      <c r="O211" s="1"/>
    </row>
    <row r="212" spans="14:15" ht="9.75">
      <c r="N212" s="1"/>
      <c r="O212" s="1"/>
    </row>
    <row r="213" spans="14:15" ht="9.75">
      <c r="N213" s="1"/>
      <c r="O213" s="1"/>
    </row>
    <row r="214" spans="14:15" ht="9.75">
      <c r="N214" s="1"/>
      <c r="O214" s="1"/>
    </row>
    <row r="215" spans="14:15" ht="9.75">
      <c r="N215" s="1"/>
      <c r="O215" s="1"/>
    </row>
    <row r="216" spans="14:15" ht="9.75">
      <c r="N216" s="1"/>
      <c r="O216" s="1"/>
    </row>
    <row r="217" spans="14:15" ht="9.75">
      <c r="N217" s="1"/>
      <c r="O217" s="1"/>
    </row>
    <row r="218" spans="14:15" ht="9.75">
      <c r="N218" s="1"/>
      <c r="O218" s="1"/>
    </row>
    <row r="219" spans="14:15" ht="9.75">
      <c r="N219" s="1"/>
      <c r="O219" s="1"/>
    </row>
    <row r="220" spans="14:15" ht="9.75">
      <c r="N220" s="1"/>
      <c r="O220" s="1"/>
    </row>
    <row r="221" spans="14:15" ht="9.75">
      <c r="N221" s="1"/>
      <c r="O221" s="1"/>
    </row>
    <row r="222" spans="14:15" ht="9.75">
      <c r="N222" s="1"/>
      <c r="O222" s="1"/>
    </row>
    <row r="223" spans="14:15" ht="9.75">
      <c r="N223" s="1"/>
      <c r="O223" s="1"/>
    </row>
    <row r="224" spans="14:15" ht="9.75">
      <c r="N224" s="1"/>
      <c r="O224" s="1"/>
    </row>
    <row r="225" spans="14:15" ht="9.75">
      <c r="N225" s="1"/>
      <c r="O225" s="1"/>
    </row>
    <row r="226" spans="14:15" ht="9.75">
      <c r="N226" s="1"/>
      <c r="O226" s="1"/>
    </row>
    <row r="227" spans="14:15" ht="9.75">
      <c r="N227" s="1"/>
      <c r="O227" s="1"/>
    </row>
    <row r="228" spans="14:15" ht="9.75">
      <c r="N228" s="1"/>
      <c r="O228" s="1"/>
    </row>
    <row r="229" spans="14:15" ht="9.75">
      <c r="N229" s="1"/>
      <c r="O229" s="1"/>
    </row>
    <row r="230" spans="14:15" ht="9.75">
      <c r="N230" s="1"/>
      <c r="O230" s="1"/>
    </row>
    <row r="231" spans="14:15" ht="9.75">
      <c r="N231" s="1"/>
      <c r="O231" s="1"/>
    </row>
    <row r="232" spans="14:15" ht="9.75">
      <c r="N232" s="1"/>
      <c r="O232" s="1"/>
    </row>
    <row r="233" spans="14:15" ht="9.75">
      <c r="N233" s="1"/>
      <c r="O233" s="1"/>
    </row>
    <row r="234" spans="14:15" ht="9.75">
      <c r="N234" s="1"/>
      <c r="O234" s="1"/>
    </row>
    <row r="235" spans="14:15" ht="9.75">
      <c r="N235" s="1"/>
      <c r="O235" s="1"/>
    </row>
    <row r="236" spans="14:15" ht="9.75">
      <c r="N236" s="1"/>
      <c r="O236" s="1"/>
    </row>
    <row r="237" spans="14:15" ht="9.75">
      <c r="N237" s="1"/>
      <c r="O237" s="1"/>
    </row>
    <row r="238" spans="14:15" ht="9.75">
      <c r="N238" s="1"/>
      <c r="O238" s="1"/>
    </row>
    <row r="239" spans="14:15" ht="9.75">
      <c r="N239" s="1"/>
      <c r="O239" s="1"/>
    </row>
    <row r="240" spans="14:15" ht="9.75">
      <c r="N240" s="1"/>
      <c r="O240" s="1"/>
    </row>
    <row r="241" spans="14:15" ht="9.75">
      <c r="N241" s="1"/>
      <c r="O241" s="1"/>
    </row>
    <row r="242" spans="14:15" ht="9.75">
      <c r="N242" s="1"/>
      <c r="O242" s="1"/>
    </row>
    <row r="243" spans="14:15" ht="9.75">
      <c r="N243" s="1"/>
      <c r="O243" s="1"/>
    </row>
    <row r="244" spans="14:15" ht="9.75">
      <c r="N244" s="1"/>
      <c r="O244" s="1"/>
    </row>
    <row r="245" spans="14:15" ht="9.75">
      <c r="N245" s="1"/>
      <c r="O245" s="1"/>
    </row>
    <row r="246" spans="14:15" ht="9.75">
      <c r="N246" s="1"/>
      <c r="O246" s="1"/>
    </row>
    <row r="247" spans="14:15" ht="9.75">
      <c r="N247" s="1"/>
      <c r="O247" s="1"/>
    </row>
    <row r="248" spans="14:15" ht="9.75">
      <c r="N248" s="1"/>
      <c r="O248" s="1"/>
    </row>
    <row r="249" spans="14:15" ht="9.75">
      <c r="N249" s="1"/>
      <c r="O249" s="1"/>
    </row>
    <row r="250" spans="14:15" ht="9.75">
      <c r="N250" s="1"/>
      <c r="O250" s="1"/>
    </row>
    <row r="251" spans="14:15" ht="9.75">
      <c r="N251" s="1"/>
      <c r="O251" s="1"/>
    </row>
    <row r="252" spans="14:15" ht="9.75">
      <c r="N252" s="1"/>
      <c r="O252" s="1"/>
    </row>
    <row r="253" spans="14:15" ht="9.75">
      <c r="N253" s="1"/>
      <c r="O253" s="1"/>
    </row>
    <row r="254" spans="14:15" ht="9.75">
      <c r="N254" s="1"/>
      <c r="O254" s="1"/>
    </row>
    <row r="255" spans="14:15" ht="9.75">
      <c r="N255" s="1"/>
      <c r="O255" s="1"/>
    </row>
    <row r="256" spans="14:15" ht="9.75">
      <c r="N256" s="1"/>
      <c r="O256" s="1"/>
    </row>
    <row r="257" spans="14:15" ht="9.75">
      <c r="N257" s="1"/>
      <c r="O257" s="1"/>
    </row>
    <row r="258" spans="14:15" ht="9.75">
      <c r="N258" s="1"/>
      <c r="O258" s="1"/>
    </row>
    <row r="259" spans="14:15" ht="9.75">
      <c r="N259" s="1"/>
      <c r="O259" s="1"/>
    </row>
    <row r="260" spans="14:15" ht="9.75">
      <c r="N260" s="1"/>
      <c r="O260" s="1"/>
    </row>
    <row r="261" spans="14:15" ht="9.75">
      <c r="N261" s="1"/>
      <c r="O261" s="1"/>
    </row>
    <row r="262" spans="14:15" ht="9.75">
      <c r="N262" s="1"/>
      <c r="O262" s="1"/>
    </row>
    <row r="263" spans="14:15" ht="9.75">
      <c r="N263" s="1"/>
      <c r="O263" s="1"/>
    </row>
    <row r="264" spans="14:15" ht="9.75">
      <c r="N264" s="1"/>
      <c r="O264" s="1"/>
    </row>
    <row r="265" spans="14:15" ht="9.75">
      <c r="N265" s="1"/>
      <c r="O265" s="1"/>
    </row>
    <row r="266" spans="14:15" ht="9.75">
      <c r="N266" s="1"/>
      <c r="O266" s="1"/>
    </row>
    <row r="267" spans="14:15" ht="9.75">
      <c r="N267" s="1"/>
      <c r="O267" s="1"/>
    </row>
    <row r="268" spans="14:15" ht="9.75">
      <c r="N268" s="1"/>
      <c r="O268" s="1"/>
    </row>
    <row r="269" spans="14:15" ht="9.75">
      <c r="N269" s="1"/>
      <c r="O269" s="1"/>
    </row>
    <row r="270" spans="14:15" ht="9.75">
      <c r="N270" s="1"/>
      <c r="O270" s="1"/>
    </row>
    <row r="271" spans="14:15" ht="9.75">
      <c r="N271" s="1"/>
      <c r="O271" s="1"/>
    </row>
    <row r="272" spans="14:15" ht="9.75">
      <c r="N272" s="1"/>
      <c r="O272" s="1"/>
    </row>
    <row r="273" spans="14:15" ht="9.75">
      <c r="N273" s="1"/>
      <c r="O273" s="1"/>
    </row>
    <row r="274" spans="14:15" ht="9.75">
      <c r="N274" s="1"/>
      <c r="O274" s="1"/>
    </row>
    <row r="275" spans="14:15" ht="9.75">
      <c r="N275" s="1"/>
      <c r="O275" s="1"/>
    </row>
    <row r="276" spans="14:15" ht="9.75">
      <c r="N276" s="1"/>
      <c r="O276" s="1"/>
    </row>
    <row r="277" spans="14:15" ht="9.75">
      <c r="N277" s="1"/>
      <c r="O277" s="1"/>
    </row>
    <row r="278" spans="14:15" ht="9.75">
      <c r="N278" s="1"/>
      <c r="O278" s="1"/>
    </row>
    <row r="279" spans="14:15" ht="9.75">
      <c r="N279" s="1"/>
      <c r="O279" s="1"/>
    </row>
    <row r="280" spans="14:15" ht="9.75">
      <c r="N280" s="1"/>
      <c r="O280" s="1"/>
    </row>
    <row r="281" spans="14:15" ht="9.75">
      <c r="N281" s="1"/>
      <c r="O281" s="1"/>
    </row>
    <row r="282" spans="14:15" ht="9.75">
      <c r="N282" s="1"/>
      <c r="O282" s="1"/>
    </row>
    <row r="283" spans="14:15" ht="9.75">
      <c r="N283" s="1"/>
      <c r="O283" s="1"/>
    </row>
    <row r="284" spans="14:15" ht="9.75">
      <c r="N284" s="1"/>
      <c r="O284" s="1"/>
    </row>
    <row r="285" spans="14:15" ht="9.75">
      <c r="N285" s="1"/>
      <c r="O285" s="1"/>
    </row>
    <row r="286" spans="14:15" ht="9.75">
      <c r="N286" s="1"/>
      <c r="O286" s="1"/>
    </row>
    <row r="287" spans="14:15" ht="9.75">
      <c r="N287" s="1"/>
      <c r="O287" s="1"/>
    </row>
    <row r="288" spans="14:15" ht="9.75">
      <c r="N288" s="1"/>
      <c r="O288" s="1"/>
    </row>
    <row r="289" spans="14:15" ht="9.75">
      <c r="N289" s="1"/>
      <c r="O289" s="1"/>
    </row>
    <row r="290" spans="14:15" ht="9.75">
      <c r="N290" s="1"/>
      <c r="O290" s="1"/>
    </row>
    <row r="291" spans="14:15" ht="9.75">
      <c r="N291" s="1"/>
      <c r="O291" s="1"/>
    </row>
    <row r="292" spans="14:15" ht="9.75">
      <c r="N292" s="1"/>
      <c r="O292" s="1"/>
    </row>
    <row r="293" spans="14:15" ht="9.75">
      <c r="N293" s="1"/>
      <c r="O293" s="1"/>
    </row>
    <row r="294" spans="14:15" ht="9.75">
      <c r="N294" s="1"/>
      <c r="O294" s="1"/>
    </row>
    <row r="295" spans="14:15" ht="9.75">
      <c r="N295" s="1"/>
      <c r="O295" s="1"/>
    </row>
    <row r="296" spans="14:15" ht="9.75">
      <c r="N296" s="1"/>
      <c r="O296" s="1"/>
    </row>
    <row r="297" spans="14:15" ht="9.75">
      <c r="N297" s="1"/>
      <c r="O297" s="1"/>
    </row>
    <row r="298" spans="14:15" ht="9.75">
      <c r="N298" s="1"/>
      <c r="O298" s="1"/>
    </row>
    <row r="299" spans="14:15" ht="9.75">
      <c r="N299" s="1"/>
      <c r="O299" s="1"/>
    </row>
    <row r="300" spans="14:15" ht="9.75">
      <c r="N300" s="1"/>
      <c r="O300" s="1"/>
    </row>
    <row r="301" spans="14:15" ht="9.75">
      <c r="N301" s="1"/>
      <c r="O301" s="1"/>
    </row>
    <row r="302" spans="14:15" ht="9.75">
      <c r="N302" s="1"/>
      <c r="O302" s="1"/>
    </row>
    <row r="303" spans="14:15" ht="9.75">
      <c r="N303" s="1"/>
      <c r="O303" s="1"/>
    </row>
    <row r="304" spans="14:15" ht="9.75">
      <c r="N304" s="1"/>
      <c r="O304" s="1"/>
    </row>
    <row r="305" spans="14:15" ht="9.75">
      <c r="N305" s="1"/>
      <c r="O305" s="1"/>
    </row>
    <row r="306" spans="14:15" ht="9.75">
      <c r="N306" s="1"/>
      <c r="O306" s="1"/>
    </row>
    <row r="307" spans="14:15" ht="9.75">
      <c r="N307" s="1"/>
      <c r="O307" s="1"/>
    </row>
    <row r="308" spans="14:15" ht="9.75">
      <c r="N308" s="1"/>
      <c r="O308" s="1"/>
    </row>
    <row r="309" spans="14:15" ht="9.75">
      <c r="N309" s="1"/>
      <c r="O309" s="1"/>
    </row>
    <row r="310" spans="14:15" ht="9.75">
      <c r="N310" s="1"/>
      <c r="O310" s="1"/>
    </row>
    <row r="311" spans="14:15" ht="9.75">
      <c r="N311" s="1"/>
      <c r="O311" s="1"/>
    </row>
    <row r="312" spans="14:15" ht="9.75">
      <c r="N312" s="1"/>
      <c r="O312" s="1"/>
    </row>
    <row r="313" spans="14:15" ht="9.75">
      <c r="N313" s="1"/>
      <c r="O313" s="1"/>
    </row>
    <row r="314" spans="14:15" ht="9.75">
      <c r="N314" s="1"/>
      <c r="O314" s="1"/>
    </row>
    <row r="315" spans="14:15" ht="9.75">
      <c r="N315" s="1"/>
      <c r="O315" s="1"/>
    </row>
    <row r="316" spans="14:15" ht="9.75">
      <c r="N316" s="1"/>
      <c r="O316" s="1"/>
    </row>
    <row r="317" spans="14:15" ht="9.75">
      <c r="N317" s="1"/>
      <c r="O317" s="1"/>
    </row>
    <row r="318" spans="14:15" ht="9.75">
      <c r="N318" s="1"/>
      <c r="O318" s="1"/>
    </row>
    <row r="319" spans="14:15" ht="9.75">
      <c r="N319" s="1"/>
      <c r="O319" s="1"/>
    </row>
    <row r="320" spans="14:15" ht="9.75">
      <c r="N320" s="1"/>
      <c r="O320" s="1"/>
    </row>
    <row r="321" spans="14:15" ht="9.75">
      <c r="N321" s="1"/>
      <c r="O321" s="1"/>
    </row>
    <row r="322" spans="14:15" ht="9.75">
      <c r="N322" s="1"/>
      <c r="O322" s="1"/>
    </row>
    <row r="323" spans="14:15" ht="9.75">
      <c r="N323" s="1"/>
      <c r="O323" s="1"/>
    </row>
    <row r="324" spans="14:15" ht="9.75">
      <c r="N324" s="1"/>
      <c r="O324" s="1"/>
    </row>
    <row r="325" spans="14:15" ht="9.75">
      <c r="N325" s="1"/>
      <c r="O325" s="1"/>
    </row>
    <row r="326" spans="14:15" ht="9.75">
      <c r="N326" s="1"/>
      <c r="O326" s="1"/>
    </row>
    <row r="327" spans="14:15" ht="9.75">
      <c r="N327" s="1"/>
      <c r="O327" s="1"/>
    </row>
    <row r="328" spans="14:15" ht="9.75">
      <c r="N328" s="1"/>
      <c r="O328" s="1"/>
    </row>
    <row r="329" spans="14:15" ht="9.75">
      <c r="N329" s="1"/>
      <c r="O329" s="1"/>
    </row>
    <row r="330" spans="14:15" ht="9.75">
      <c r="N330" s="1"/>
      <c r="O330" s="1"/>
    </row>
    <row r="331" spans="14:15" ht="9.75">
      <c r="N331" s="1"/>
      <c r="O331" s="1"/>
    </row>
    <row r="332" spans="14:15" ht="9.75">
      <c r="N332" s="1"/>
      <c r="O332" s="1"/>
    </row>
    <row r="333" spans="14:15" ht="9.75">
      <c r="N333" s="1"/>
      <c r="O333" s="1"/>
    </row>
    <row r="334" spans="14:15" ht="9.75">
      <c r="N334" s="1"/>
      <c r="O334" s="1"/>
    </row>
    <row r="335" spans="14:15" ht="9.75">
      <c r="N335" s="1"/>
      <c r="O335" s="1"/>
    </row>
    <row r="336" spans="14:15" ht="9.75">
      <c r="N336" s="1"/>
      <c r="O336" s="1"/>
    </row>
    <row r="337" spans="14:15" ht="9.75">
      <c r="N337" s="1"/>
      <c r="O337" s="1"/>
    </row>
    <row r="338" spans="14:15" ht="9.75">
      <c r="N338" s="1"/>
      <c r="O338" s="1"/>
    </row>
    <row r="339" spans="14:15" ht="9.75">
      <c r="N339" s="1"/>
      <c r="O339" s="1"/>
    </row>
    <row r="340" spans="14:15" ht="9.75">
      <c r="N340" s="1"/>
      <c r="O340" s="1"/>
    </row>
    <row r="341" spans="14:15" ht="9.75">
      <c r="N341" s="1"/>
      <c r="O341" s="1"/>
    </row>
    <row r="342" spans="14:15" ht="9.75">
      <c r="N342" s="1"/>
      <c r="O342" s="1"/>
    </row>
    <row r="343" spans="14:15" ht="9.75">
      <c r="N343" s="1"/>
      <c r="O343" s="1"/>
    </row>
    <row r="344" spans="14:15" ht="9.75">
      <c r="N344" s="1"/>
      <c r="O344" s="1"/>
    </row>
    <row r="345" spans="14:15" ht="9.75">
      <c r="N345" s="1"/>
      <c r="O345" s="1"/>
    </row>
    <row r="346" spans="14:15" ht="9.75">
      <c r="N346" s="1"/>
      <c r="O346" s="1"/>
    </row>
    <row r="347" spans="14:15" ht="9.75">
      <c r="N347" s="1"/>
      <c r="O347" s="1"/>
    </row>
    <row r="348" spans="14:15" ht="9.75">
      <c r="N348" s="1"/>
      <c r="O348" s="1"/>
    </row>
    <row r="349" spans="14:15" ht="9.75">
      <c r="N349" s="1"/>
      <c r="O349" s="1"/>
    </row>
    <row r="350" spans="14:15" ht="9.75">
      <c r="N350" s="1"/>
      <c r="O350" s="1"/>
    </row>
    <row r="351" spans="14:15" ht="9.75">
      <c r="N351" s="1"/>
      <c r="O351" s="1"/>
    </row>
    <row r="352" spans="14:15" ht="9.75">
      <c r="N352" s="1"/>
      <c r="O352" s="1"/>
    </row>
    <row r="353" spans="14:15" ht="9.75">
      <c r="N353" s="1"/>
      <c r="O353" s="1"/>
    </row>
    <row r="354" spans="14:15" ht="9.75">
      <c r="N354" s="1"/>
      <c r="O354" s="1"/>
    </row>
    <row r="355" spans="14:15" ht="9.75">
      <c r="N355" s="1"/>
      <c r="O355" s="1"/>
    </row>
    <row r="356" spans="14:15" ht="9.75">
      <c r="N356" s="1"/>
      <c r="O356" s="1"/>
    </row>
    <row r="357" spans="14:15" ht="9.75">
      <c r="N357" s="1"/>
      <c r="O357" s="1"/>
    </row>
    <row r="358" spans="14:15" ht="9.75">
      <c r="N358" s="1"/>
      <c r="O358" s="1"/>
    </row>
    <row r="359" spans="14:15" ht="9.75">
      <c r="N359" s="1"/>
      <c r="O359" s="1"/>
    </row>
    <row r="360" spans="14:15" ht="9.75">
      <c r="N360" s="1"/>
      <c r="O360" s="1"/>
    </row>
    <row r="361" spans="14:15" ht="9.75">
      <c r="N361" s="1"/>
      <c r="O361" s="1"/>
    </row>
    <row r="362" spans="14:15" ht="9.75">
      <c r="N362" s="1"/>
      <c r="O362" s="1"/>
    </row>
    <row r="363" spans="14:15" ht="9.75">
      <c r="N363" s="1"/>
      <c r="O363" s="1"/>
    </row>
    <row r="364" spans="14:15" ht="9.75">
      <c r="N364" s="1"/>
      <c r="O364" s="1"/>
    </row>
    <row r="365" spans="14:15" ht="9.75">
      <c r="N365" s="1"/>
      <c r="O365" s="1"/>
    </row>
    <row r="366" spans="14:15" ht="9.75">
      <c r="N366" s="1"/>
      <c r="O366" s="1"/>
    </row>
    <row r="367" spans="14:15" ht="9.75">
      <c r="N367" s="1"/>
      <c r="O367" s="1"/>
    </row>
    <row r="368" spans="14:15" ht="9.75">
      <c r="N368" s="1"/>
      <c r="O368" s="1"/>
    </row>
    <row r="369" spans="14:15" ht="9.75">
      <c r="N369" s="1"/>
      <c r="O369" s="1"/>
    </row>
    <row r="370" spans="14:15" ht="9.75">
      <c r="N370" s="1"/>
      <c r="O370" s="1"/>
    </row>
    <row r="371" spans="14:15" ht="9.75">
      <c r="N371" s="1"/>
      <c r="O371" s="1"/>
    </row>
    <row r="372" spans="14:15" ht="9.75">
      <c r="N372" s="1"/>
      <c r="O372" s="1"/>
    </row>
    <row r="373" spans="14:15" ht="9.75">
      <c r="N373" s="1"/>
      <c r="O373" s="1"/>
    </row>
    <row r="374" spans="14:15" ht="9.75">
      <c r="N374" s="1"/>
      <c r="O374" s="1"/>
    </row>
    <row r="375" spans="14:15" ht="9.75">
      <c r="N375" s="1"/>
      <c r="O375" s="1"/>
    </row>
    <row r="376" spans="14:15" ht="9.75">
      <c r="N376" s="1"/>
      <c r="O376" s="1"/>
    </row>
    <row r="377" spans="14:15" ht="9.75">
      <c r="N377" s="1"/>
      <c r="O377" s="1"/>
    </row>
    <row r="378" spans="14:15" ht="9.75">
      <c r="N378" s="1"/>
      <c r="O378" s="1"/>
    </row>
    <row r="379" spans="14:15" ht="9.75">
      <c r="N379" s="1"/>
      <c r="O379" s="1"/>
    </row>
    <row r="380" spans="14:15" ht="9.75">
      <c r="N380" s="1"/>
      <c r="O380" s="1"/>
    </row>
    <row r="381" spans="14:15" ht="9.75">
      <c r="N381" s="1"/>
      <c r="O381" s="1"/>
    </row>
    <row r="382" spans="14:15" ht="9.75">
      <c r="N382" s="1"/>
      <c r="O382" s="1"/>
    </row>
    <row r="383" spans="14:15" ht="9.75">
      <c r="N383" s="1"/>
      <c r="O383" s="1"/>
    </row>
    <row r="384" spans="14:15" ht="9.75">
      <c r="N384" s="1"/>
      <c r="O384" s="1"/>
    </row>
    <row r="385" spans="14:15" ht="9.75">
      <c r="N385" s="1"/>
      <c r="O385" s="1"/>
    </row>
    <row r="386" spans="14:15" ht="9.75">
      <c r="N386" s="1"/>
      <c r="O386" s="1"/>
    </row>
    <row r="387" spans="14:15" ht="9.75">
      <c r="N387" s="1"/>
      <c r="O387" s="1"/>
    </row>
    <row r="388" spans="14:15" ht="9.75">
      <c r="N388" s="1"/>
      <c r="O388" s="1"/>
    </row>
    <row r="389" spans="14:15" ht="9.75">
      <c r="N389" s="1"/>
      <c r="O389" s="1"/>
    </row>
    <row r="390" spans="14:15" ht="9.75">
      <c r="N390" s="1"/>
      <c r="O390" s="1"/>
    </row>
    <row r="391" spans="14:15" ht="9.75">
      <c r="N391" s="1"/>
      <c r="O391" s="1"/>
    </row>
    <row r="392" spans="14:15" ht="9.75">
      <c r="N392" s="1"/>
      <c r="O392" s="1"/>
    </row>
    <row r="393" spans="14:15" ht="9.75">
      <c r="N393" s="1"/>
      <c r="O393" s="1"/>
    </row>
    <row r="394" spans="14:15" ht="9.75">
      <c r="N394" s="1"/>
      <c r="O394" s="1"/>
    </row>
    <row r="395" spans="14:15" ht="9.75">
      <c r="N395" s="1"/>
      <c r="O395" s="1"/>
    </row>
    <row r="396" spans="14:15" ht="9.75">
      <c r="N396" s="1"/>
      <c r="O396" s="1"/>
    </row>
    <row r="397" spans="14:15" ht="9.75">
      <c r="N397" s="1"/>
      <c r="O397" s="1"/>
    </row>
    <row r="398" spans="14:15" ht="9.75">
      <c r="N398" s="1"/>
      <c r="O398" s="1"/>
    </row>
    <row r="399" spans="14:15" ht="9.75">
      <c r="N399" s="1"/>
      <c r="O399" s="1"/>
    </row>
    <row r="400" spans="14:15" ht="9.75">
      <c r="N400" s="1"/>
      <c r="O400" s="1"/>
    </row>
    <row r="401" spans="14:15" ht="9.75">
      <c r="N401" s="1"/>
      <c r="O401" s="1"/>
    </row>
    <row r="402" spans="14:15" ht="9.75">
      <c r="N402" s="1"/>
      <c r="O402" s="1"/>
    </row>
    <row r="403" spans="14:15" ht="9.75">
      <c r="N403" s="1"/>
      <c r="O403" s="1"/>
    </row>
    <row r="404" spans="14:15" ht="9.75">
      <c r="N404" s="1"/>
      <c r="O404" s="1"/>
    </row>
    <row r="405" spans="14:15" ht="9.75">
      <c r="N405" s="1"/>
      <c r="O405" s="1"/>
    </row>
    <row r="406" spans="14:15" ht="9.75">
      <c r="N406" s="1"/>
      <c r="O406" s="1"/>
    </row>
    <row r="407" spans="14:15" ht="9.75">
      <c r="N407" s="1"/>
      <c r="O407" s="1"/>
    </row>
    <row r="408" spans="14:15" ht="9.75">
      <c r="N408" s="1"/>
      <c r="O408" s="1"/>
    </row>
    <row r="409" spans="14:15" ht="9.75">
      <c r="N409" s="1"/>
      <c r="O409" s="1"/>
    </row>
    <row r="410" spans="14:15" ht="9.75">
      <c r="N410" s="1"/>
      <c r="O410" s="1"/>
    </row>
    <row r="411" spans="14:15" ht="9.75">
      <c r="N411" s="1"/>
      <c r="O411" s="1"/>
    </row>
    <row r="412" spans="14:15" ht="9.75">
      <c r="N412" s="1"/>
      <c r="O412" s="1"/>
    </row>
    <row r="413" spans="14:15" ht="9.75">
      <c r="N413" s="1"/>
      <c r="O413" s="1"/>
    </row>
    <row r="414" spans="14:15" ht="9.75">
      <c r="N414" s="1"/>
      <c r="O414" s="1"/>
    </row>
    <row r="415" spans="14:15" ht="9.75">
      <c r="N415" s="1"/>
      <c r="O415" s="1"/>
    </row>
    <row r="416" spans="14:15" ht="9.75">
      <c r="N416" s="1"/>
      <c r="O416" s="1"/>
    </row>
    <row r="417" spans="14:15" ht="9.75">
      <c r="N417" s="1"/>
      <c r="O417" s="1"/>
    </row>
    <row r="418" spans="14:15" ht="9.75">
      <c r="N418" s="1"/>
      <c r="O418" s="1"/>
    </row>
    <row r="419" spans="14:15" ht="9.75">
      <c r="N419" s="1"/>
      <c r="O419" s="1"/>
    </row>
    <row r="420" spans="14:15" ht="9.75">
      <c r="N420" s="1"/>
      <c r="O420" s="1"/>
    </row>
    <row r="421" spans="14:15" ht="9.75">
      <c r="N421" s="1"/>
      <c r="O421" s="1"/>
    </row>
    <row r="422" spans="14:15" ht="9.75">
      <c r="N422" s="1"/>
      <c r="O422" s="1"/>
    </row>
    <row r="423" spans="14:15" ht="9.75">
      <c r="N423" s="1"/>
      <c r="O423" s="1"/>
    </row>
    <row r="424" spans="14:15" ht="9.75">
      <c r="N424" s="1"/>
      <c r="O424" s="1"/>
    </row>
    <row r="425" spans="14:15" ht="9.75">
      <c r="N425" s="1"/>
      <c r="O425" s="1"/>
    </row>
    <row r="426" spans="14:15" ht="9.75">
      <c r="N426" s="1"/>
      <c r="O426" s="1"/>
    </row>
    <row r="427" spans="14:15" ht="9.75">
      <c r="N427" s="1"/>
      <c r="O427" s="1"/>
    </row>
    <row r="428" spans="14:15" ht="9.75">
      <c r="N428" s="1"/>
      <c r="O428" s="1"/>
    </row>
    <row r="429" spans="14:15" ht="9.75">
      <c r="N429" s="1"/>
      <c r="O429" s="1"/>
    </row>
    <row r="430" spans="14:15" ht="9.75">
      <c r="N430" s="1"/>
      <c r="O430" s="1"/>
    </row>
    <row r="431" spans="14:15" ht="9.75">
      <c r="N431" s="1"/>
      <c r="O431" s="1"/>
    </row>
    <row r="432" spans="14:15" ht="9.75">
      <c r="N432" s="1"/>
      <c r="O432" s="1"/>
    </row>
    <row r="433" spans="14:15" ht="9.75">
      <c r="N433" s="1"/>
      <c r="O433" s="1"/>
    </row>
    <row r="434" spans="14:15" ht="9.75">
      <c r="N434" s="1"/>
      <c r="O434" s="1"/>
    </row>
    <row r="435" spans="14:15" ht="9.75">
      <c r="N435" s="1"/>
      <c r="O435" s="1"/>
    </row>
    <row r="436" spans="14:15" ht="9.75">
      <c r="N436" s="1"/>
      <c r="O436" s="1"/>
    </row>
    <row r="437" spans="14:15" ht="9.75">
      <c r="N437" s="1"/>
      <c r="O437" s="1"/>
    </row>
    <row r="438" spans="14:15" ht="9.75">
      <c r="N438" s="1"/>
      <c r="O438" s="1"/>
    </row>
    <row r="439" spans="14:15" ht="9.75">
      <c r="N439" s="1"/>
      <c r="O439" s="1"/>
    </row>
    <row r="440" spans="14:15" ht="9.75">
      <c r="N440" s="1"/>
      <c r="O440" s="1"/>
    </row>
    <row r="441" spans="14:15" ht="9.75">
      <c r="N441" s="1"/>
      <c r="O441" s="1"/>
    </row>
    <row r="442" spans="14:15" ht="9.75">
      <c r="N442" s="1"/>
      <c r="O442" s="1"/>
    </row>
    <row r="443" spans="14:15" ht="9.75">
      <c r="N443" s="1"/>
      <c r="O443" s="1"/>
    </row>
    <row r="444" spans="14:15" ht="9.75">
      <c r="N444" s="1"/>
      <c r="O444" s="1"/>
    </row>
    <row r="445" spans="14:15" ht="9.75">
      <c r="N445" s="1"/>
      <c r="O445" s="1"/>
    </row>
    <row r="446" spans="14:15" ht="9.75">
      <c r="N446" s="1"/>
      <c r="O446" s="1"/>
    </row>
    <row r="447" spans="14:15" ht="9.75">
      <c r="N447" s="1"/>
      <c r="O447" s="1"/>
    </row>
    <row r="448" spans="14:15" ht="9.75">
      <c r="N448" s="1"/>
      <c r="O448" s="1"/>
    </row>
    <row r="449" spans="14:15" ht="9.75">
      <c r="N449" s="1"/>
      <c r="O449" s="1"/>
    </row>
    <row r="450" spans="14:15" ht="9.75">
      <c r="N450" s="1"/>
      <c r="O450" s="1"/>
    </row>
    <row r="451" spans="14:15" ht="9.75">
      <c r="N451" s="1"/>
      <c r="O451" s="1"/>
    </row>
    <row r="452" spans="14:15" ht="9.75">
      <c r="N452" s="1"/>
      <c r="O452" s="1"/>
    </row>
    <row r="453" spans="14:15" ht="9.75">
      <c r="N453" s="1"/>
      <c r="O453" s="1"/>
    </row>
    <row r="454" spans="14:15" ht="9.75">
      <c r="N454" s="1"/>
      <c r="O454" s="1"/>
    </row>
    <row r="455" spans="14:15" ht="9.75">
      <c r="N455" s="1"/>
      <c r="O455" s="1"/>
    </row>
    <row r="456" spans="14:15" ht="9.75">
      <c r="N456" s="1"/>
      <c r="O456" s="1"/>
    </row>
    <row r="457" spans="14:15" ht="9.75">
      <c r="N457" s="1"/>
      <c r="O457" s="1"/>
    </row>
    <row r="458" spans="14:15" ht="9.75">
      <c r="N458" s="1"/>
      <c r="O458" s="1"/>
    </row>
    <row r="459" spans="14:15" ht="9.75">
      <c r="N459" s="1"/>
      <c r="O459" s="1"/>
    </row>
    <row r="460" spans="14:15" ht="9.75">
      <c r="N460" s="1"/>
      <c r="O460" s="1"/>
    </row>
    <row r="461" spans="14:15" ht="9.75">
      <c r="N461" s="1"/>
      <c r="O461" s="1"/>
    </row>
    <row r="462" spans="14:15" ht="9.75">
      <c r="N462" s="1"/>
      <c r="O462" s="1"/>
    </row>
    <row r="463" spans="14:15" ht="9.75">
      <c r="N463" s="1"/>
      <c r="O463" s="1"/>
    </row>
    <row r="464" spans="14:15" ht="9.75">
      <c r="N464" s="1"/>
      <c r="O464" s="1"/>
    </row>
    <row r="465" spans="14:15" ht="9.75">
      <c r="N465" s="1"/>
      <c r="O465" s="1"/>
    </row>
    <row r="466" spans="14:15" ht="9.75">
      <c r="N466" s="1"/>
      <c r="O466" s="1"/>
    </row>
    <row r="467" spans="14:15" ht="9.75">
      <c r="N467" s="1"/>
      <c r="O467" s="1"/>
    </row>
    <row r="468" spans="14:15" ht="9.75">
      <c r="N468" s="1"/>
      <c r="O468" s="1"/>
    </row>
    <row r="469" spans="14:15" ht="9.75">
      <c r="N469" s="1"/>
      <c r="O469" s="1"/>
    </row>
    <row r="470" spans="14:15" ht="9.75">
      <c r="N470" s="1"/>
      <c r="O470" s="1"/>
    </row>
    <row r="471" spans="14:15" ht="9.75">
      <c r="N471" s="1"/>
      <c r="O471" s="1"/>
    </row>
    <row r="472" spans="14:15" ht="9.75">
      <c r="N472" s="1"/>
      <c r="O472" s="1"/>
    </row>
    <row r="473" spans="14:15" ht="9.75">
      <c r="N473" s="1"/>
      <c r="O473" s="1"/>
    </row>
    <row r="474" spans="14:15" ht="9.75">
      <c r="N474" s="1"/>
      <c r="O474" s="1"/>
    </row>
    <row r="475" spans="14:15" ht="9.75">
      <c r="N475" s="1"/>
      <c r="O475" s="1"/>
    </row>
    <row r="476" spans="14:15" ht="9.75">
      <c r="N476" s="1"/>
      <c r="O476" s="1"/>
    </row>
    <row r="477" spans="14:15" ht="9.75">
      <c r="N477" s="1"/>
      <c r="O477" s="1"/>
    </row>
    <row r="478" spans="14:15" ht="9.75">
      <c r="N478" s="1"/>
      <c r="O478" s="1"/>
    </row>
    <row r="479" spans="14:15" ht="9.75">
      <c r="N479" s="1"/>
      <c r="O479" s="1"/>
    </row>
    <row r="480" spans="14:15" ht="9.75">
      <c r="N480" s="1"/>
      <c r="O480" s="1"/>
    </row>
    <row r="481" spans="14:15" ht="9.75">
      <c r="N481" s="1"/>
      <c r="O481" s="1"/>
    </row>
    <row r="482" spans="14:15" ht="9.75">
      <c r="N482" s="1"/>
      <c r="O482" s="1"/>
    </row>
    <row r="483" spans="14:15" ht="9.75">
      <c r="N483" s="1"/>
      <c r="O483" s="1"/>
    </row>
    <row r="484" spans="14:15" ht="9.75">
      <c r="N484" s="1"/>
      <c r="O484" s="1"/>
    </row>
    <row r="485" spans="14:15" ht="9.75">
      <c r="N485" s="1"/>
      <c r="O485" s="1"/>
    </row>
    <row r="486" spans="14:15" ht="9.75">
      <c r="N486" s="1"/>
      <c r="O486" s="1"/>
    </row>
    <row r="487" spans="14:15" ht="9.75">
      <c r="N487" s="1"/>
      <c r="O487" s="1"/>
    </row>
    <row r="488" spans="14:15" ht="9.75">
      <c r="N488" s="1"/>
      <c r="O488" s="1"/>
    </row>
    <row r="489" spans="14:15" ht="9.75">
      <c r="N489" s="1"/>
      <c r="O489" s="1"/>
    </row>
    <row r="490" spans="14:15" ht="9.75">
      <c r="N490" s="1"/>
      <c r="O490" s="1"/>
    </row>
    <row r="491" spans="14:15" ht="9.75">
      <c r="N491" s="1"/>
      <c r="O491" s="1"/>
    </row>
    <row r="492" spans="14:15" ht="9.75">
      <c r="N492" s="1"/>
      <c r="O492" s="1"/>
    </row>
    <row r="493" spans="14:15" ht="9.75">
      <c r="N493" s="1"/>
      <c r="O493" s="1"/>
    </row>
    <row r="494" spans="14:15" ht="9.75">
      <c r="N494" s="1"/>
      <c r="O494" s="1"/>
    </row>
    <row r="495" spans="14:15" ht="9.75">
      <c r="N495" s="1"/>
      <c r="O495" s="1"/>
    </row>
    <row r="496" spans="14:15" ht="9.75">
      <c r="N496" s="1"/>
      <c r="O496" s="1"/>
    </row>
    <row r="497" spans="14:15" ht="9.75">
      <c r="N497" s="1"/>
      <c r="O497" s="1"/>
    </row>
    <row r="498" spans="14:15" ht="9.75">
      <c r="N498" s="1"/>
      <c r="O498" s="1"/>
    </row>
    <row r="499" spans="14:15" ht="9.75">
      <c r="N499" s="1"/>
      <c r="O499" s="1"/>
    </row>
    <row r="500" spans="14:15" ht="9.75">
      <c r="N500" s="1"/>
      <c r="O500" s="1"/>
    </row>
    <row r="501" spans="14:15" ht="9.75">
      <c r="N501" s="1"/>
      <c r="O501" s="1"/>
    </row>
    <row r="502" spans="14:15" ht="9.75">
      <c r="N502" s="1"/>
      <c r="O502" s="1"/>
    </row>
    <row r="503" spans="14:15" ht="9.75">
      <c r="N503" s="1"/>
      <c r="O503" s="1"/>
    </row>
    <row r="504" spans="14:15" ht="9.75">
      <c r="N504" s="1"/>
      <c r="O504" s="1"/>
    </row>
    <row r="505" spans="14:15" ht="9.75">
      <c r="N505" s="1"/>
      <c r="O505" s="1"/>
    </row>
    <row r="506" spans="14:15" ht="9.75">
      <c r="N506" s="1"/>
      <c r="O506" s="1"/>
    </row>
    <row r="507" spans="14:15" ht="9.75">
      <c r="N507" s="1"/>
      <c r="O507" s="1"/>
    </row>
    <row r="508" spans="14:15" ht="9.75">
      <c r="N508" s="1"/>
      <c r="O508" s="1"/>
    </row>
    <row r="509" spans="14:15" ht="9.75">
      <c r="N509" s="1"/>
      <c r="O509" s="1"/>
    </row>
    <row r="510" spans="14:15" ht="9.75">
      <c r="N510" s="1"/>
      <c r="O510" s="1"/>
    </row>
    <row r="511" spans="14:15" ht="9.75">
      <c r="N511" s="1"/>
      <c r="O511" s="1"/>
    </row>
    <row r="512" spans="14:15" ht="9.75">
      <c r="N512" s="1"/>
      <c r="O512" s="1"/>
    </row>
    <row r="513" spans="14:15" ht="9.75">
      <c r="N513" s="1"/>
      <c r="O513" s="1"/>
    </row>
    <row r="514" spans="14:15" ht="9.75">
      <c r="N514" s="1"/>
      <c r="O514" s="1"/>
    </row>
    <row r="515" spans="14:15" ht="9.75">
      <c r="N515" s="1"/>
      <c r="O515" s="1"/>
    </row>
    <row r="516" spans="14:15" ht="9.75">
      <c r="N516" s="1"/>
      <c r="O516" s="1"/>
    </row>
    <row r="517" spans="14:15" ht="9.75">
      <c r="N517" s="1"/>
      <c r="O517" s="1"/>
    </row>
    <row r="518" spans="14:15" ht="9.75">
      <c r="N518" s="1"/>
      <c r="O518" s="1"/>
    </row>
    <row r="519" spans="14:15" ht="9.75">
      <c r="N519" s="1"/>
      <c r="O519" s="1"/>
    </row>
    <row r="520" spans="14:15" ht="9.75">
      <c r="N520" s="1"/>
      <c r="O520" s="1"/>
    </row>
    <row r="521" spans="14:15" ht="9.75">
      <c r="N521" s="1"/>
      <c r="O521" s="1"/>
    </row>
    <row r="522" spans="14:15" ht="9.75">
      <c r="N522" s="1"/>
      <c r="O522" s="1"/>
    </row>
    <row r="523" spans="14:15" ht="9.75">
      <c r="N523" s="1"/>
      <c r="O523" s="1"/>
    </row>
    <row r="524" spans="14:15" ht="9.75">
      <c r="N524" s="1"/>
      <c r="O524" s="1"/>
    </row>
    <row r="525" spans="14:15" ht="9.75">
      <c r="N525" s="1"/>
      <c r="O525" s="1"/>
    </row>
    <row r="526" spans="14:15" ht="9.75">
      <c r="N526" s="1"/>
      <c r="O526" s="1"/>
    </row>
    <row r="527" spans="14:15" ht="9.75">
      <c r="N527" s="1"/>
      <c r="O527" s="1"/>
    </row>
    <row r="528" spans="14:15" ht="9.75">
      <c r="N528" s="1"/>
      <c r="O528" s="1"/>
    </row>
    <row r="529" spans="14:15" ht="9.75">
      <c r="N529" s="1"/>
      <c r="O529" s="1"/>
    </row>
    <row r="530" spans="14:15" ht="9.75">
      <c r="N530" s="1"/>
      <c r="O530" s="1"/>
    </row>
    <row r="531" spans="14:15" ht="9.75">
      <c r="N531" s="1"/>
      <c r="O531" s="1"/>
    </row>
    <row r="532" spans="14:15" ht="9.75">
      <c r="N532" s="1"/>
      <c r="O532" s="1"/>
    </row>
    <row r="533" spans="14:15" ht="9.75">
      <c r="N533" s="1"/>
      <c r="O533" s="1"/>
    </row>
    <row r="534" spans="14:15" ht="9.75">
      <c r="N534" s="1"/>
      <c r="O534" s="1"/>
    </row>
    <row r="535" spans="14:15" ht="9.75">
      <c r="N535" s="1"/>
      <c r="O535" s="1"/>
    </row>
    <row r="536" spans="14:15" ht="9.75">
      <c r="N536" s="1"/>
      <c r="O536" s="1"/>
    </row>
    <row r="537" spans="14:15" ht="9.75">
      <c r="N537" s="1"/>
      <c r="O537" s="1"/>
    </row>
    <row r="538" spans="14:15" ht="9.75">
      <c r="N538" s="1"/>
      <c r="O538" s="1"/>
    </row>
    <row r="539" spans="14:15" ht="9.75">
      <c r="N539" s="1"/>
      <c r="O539" s="1"/>
    </row>
    <row r="540" spans="14:15" ht="9.75">
      <c r="N540" s="1"/>
      <c r="O540" s="1"/>
    </row>
    <row r="541" spans="14:15" ht="9.75">
      <c r="N541" s="1"/>
      <c r="O541" s="1"/>
    </row>
    <row r="542" spans="14:15" ht="9.75">
      <c r="N542" s="1"/>
      <c r="O542" s="1"/>
    </row>
    <row r="543" spans="14:15" ht="9.75">
      <c r="N543" s="1"/>
      <c r="O543" s="1"/>
    </row>
    <row r="544" spans="14:15" ht="9.75">
      <c r="N544" s="1"/>
      <c r="O544" s="1"/>
    </row>
    <row r="545" spans="14:15" ht="9.75">
      <c r="N545" s="1"/>
      <c r="O545" s="1"/>
    </row>
    <row r="546" spans="14:15" ht="9.75">
      <c r="N546" s="1"/>
      <c r="O546" s="1"/>
    </row>
    <row r="547" spans="14:15" ht="9.75">
      <c r="N547" s="1"/>
      <c r="O547" s="1"/>
    </row>
    <row r="548" spans="14:15" ht="9.75">
      <c r="N548" s="1"/>
      <c r="O548" s="1"/>
    </row>
    <row r="549" spans="14:15" ht="9.75">
      <c r="N549" s="1"/>
      <c r="O549" s="1"/>
    </row>
    <row r="550" spans="14:15" ht="9.75">
      <c r="N550" s="1"/>
      <c r="O550" s="1"/>
    </row>
    <row r="551" spans="14:15" ht="9.75">
      <c r="N551" s="1"/>
      <c r="O551" s="1"/>
    </row>
    <row r="552" spans="14:15" ht="9.75">
      <c r="N552" s="1"/>
      <c r="O552" s="1"/>
    </row>
    <row r="553" spans="14:15" ht="9.75">
      <c r="N553" s="1"/>
      <c r="O553" s="1"/>
    </row>
    <row r="554" spans="14:15" ht="9.75">
      <c r="N554" s="1"/>
      <c r="O554" s="1"/>
    </row>
    <row r="555" spans="14:15" ht="9.75">
      <c r="N555" s="1"/>
      <c r="O555" s="1"/>
    </row>
    <row r="556" spans="14:15" ht="9.75">
      <c r="N556" s="1"/>
      <c r="O556" s="1"/>
    </row>
    <row r="557" spans="14:15" ht="9.75">
      <c r="N557" s="1"/>
      <c r="O557" s="1"/>
    </row>
    <row r="558" spans="14:15" ht="9.75">
      <c r="N558" s="1"/>
      <c r="O558" s="1"/>
    </row>
    <row r="559" spans="14:15" ht="9.75">
      <c r="N559" s="1"/>
      <c r="O559" s="1"/>
    </row>
    <row r="560" spans="14:15" ht="9.75">
      <c r="N560" s="1"/>
      <c r="O560" s="1"/>
    </row>
    <row r="561" spans="14:15" ht="9.75">
      <c r="N561" s="1"/>
      <c r="O561" s="1"/>
    </row>
    <row r="562" spans="14:15" ht="9.75">
      <c r="N562" s="1"/>
      <c r="O562" s="1"/>
    </row>
    <row r="563" spans="14:15" ht="9.75">
      <c r="N563" s="1"/>
      <c r="O563" s="1"/>
    </row>
    <row r="564" spans="14:15" ht="9.75">
      <c r="N564" s="1"/>
      <c r="O564" s="1"/>
    </row>
    <row r="565" spans="14:15" ht="9.75">
      <c r="N565" s="1"/>
      <c r="O565" s="1"/>
    </row>
    <row r="566" spans="14:15" ht="9.75">
      <c r="N566" s="1"/>
      <c r="O566" s="1"/>
    </row>
    <row r="567" spans="14:15" ht="9.75">
      <c r="N567" s="1"/>
      <c r="O567" s="1"/>
    </row>
    <row r="568" spans="14:15" ht="9.75">
      <c r="N568" s="1"/>
      <c r="O568" s="1"/>
    </row>
    <row r="569" spans="14:15" ht="9.75">
      <c r="N569" s="1"/>
      <c r="O569" s="1"/>
    </row>
    <row r="570" spans="14:15" ht="9.75">
      <c r="N570" s="1"/>
      <c r="O570" s="1"/>
    </row>
    <row r="571" spans="14:15" ht="9.75">
      <c r="N571" s="1"/>
      <c r="O571" s="1"/>
    </row>
    <row r="572" spans="14:15" ht="9.75">
      <c r="N572" s="1"/>
      <c r="O572" s="1"/>
    </row>
    <row r="573" spans="14:15" ht="9.75">
      <c r="N573" s="1"/>
      <c r="O573" s="1"/>
    </row>
    <row r="574" spans="14:15" ht="9.75">
      <c r="N574" s="1"/>
      <c r="O574" s="1"/>
    </row>
    <row r="575" spans="14:15" ht="9.75">
      <c r="N575" s="1"/>
      <c r="O575" s="1"/>
    </row>
    <row r="576" spans="14:15" ht="9.75">
      <c r="N576" s="1"/>
      <c r="O576" s="1"/>
    </row>
    <row r="577" spans="14:15" ht="9.75">
      <c r="N577" s="1"/>
      <c r="O577" s="1"/>
    </row>
    <row r="578" spans="14:15" ht="9.75">
      <c r="N578" s="1"/>
      <c r="O578" s="1"/>
    </row>
    <row r="579" spans="14:15" ht="9.75">
      <c r="N579" s="1"/>
      <c r="O579" s="1"/>
    </row>
    <row r="580" spans="14:15" ht="9.75">
      <c r="N580" s="1"/>
      <c r="O580" s="1"/>
    </row>
    <row r="581" spans="14:15" ht="9.75">
      <c r="N581" s="1"/>
      <c r="O581" s="1"/>
    </row>
    <row r="582" spans="14:15" ht="9.75">
      <c r="N582" s="1"/>
      <c r="O582" s="1"/>
    </row>
    <row r="583" spans="14:15" ht="9.75">
      <c r="N583" s="1"/>
      <c r="O583" s="1"/>
    </row>
    <row r="584" spans="14:15" ht="9.75">
      <c r="N584" s="1"/>
      <c r="O584" s="1"/>
    </row>
    <row r="585" spans="14:15" ht="9.75">
      <c r="N585" s="1"/>
      <c r="O585" s="1"/>
    </row>
    <row r="586" spans="14:15" ht="9.75">
      <c r="N586" s="1"/>
      <c r="O586" s="1"/>
    </row>
    <row r="587" spans="14:15" ht="9.75">
      <c r="N587" s="1"/>
      <c r="O587" s="1"/>
    </row>
    <row r="588" spans="14:15" ht="9.75">
      <c r="N588" s="1"/>
      <c r="O588" s="1"/>
    </row>
    <row r="589" spans="14:15" ht="9.75">
      <c r="N589" s="1"/>
      <c r="O589" s="1"/>
    </row>
    <row r="590" spans="14:15" ht="9.75">
      <c r="N590" s="1"/>
      <c r="O590" s="1"/>
    </row>
    <row r="591" spans="14:15" ht="9.75">
      <c r="N591" s="1"/>
      <c r="O591" s="1"/>
    </row>
    <row r="592" spans="14:15" ht="9.75">
      <c r="N592" s="1"/>
      <c r="O592" s="1"/>
    </row>
    <row r="593" spans="14:15" ht="9.75">
      <c r="N593" s="1"/>
      <c r="O593" s="1"/>
    </row>
    <row r="594" spans="14:15" ht="9.75">
      <c r="N594" s="1"/>
      <c r="O594" s="1"/>
    </row>
    <row r="595" spans="14:15" ht="9.75">
      <c r="N595" s="1"/>
      <c r="O595" s="1"/>
    </row>
    <row r="596" spans="14:15" ht="9.75">
      <c r="N596" s="1"/>
      <c r="O596" s="1"/>
    </row>
    <row r="597" spans="14:15" ht="9.75">
      <c r="N597" s="1"/>
      <c r="O597" s="1"/>
    </row>
    <row r="598" spans="14:15" ht="9.75">
      <c r="N598" s="1"/>
      <c r="O598" s="1"/>
    </row>
    <row r="599" spans="14:15" ht="9.75">
      <c r="N599" s="1"/>
      <c r="O599" s="1"/>
    </row>
    <row r="600" spans="14:15" ht="9.75">
      <c r="N600" s="1"/>
      <c r="O600" s="1"/>
    </row>
    <row r="601" spans="14:15" ht="9.75">
      <c r="N601" s="1"/>
      <c r="O601" s="1"/>
    </row>
    <row r="602" spans="14:15" ht="9.75">
      <c r="N602" s="1"/>
      <c r="O602" s="1"/>
    </row>
    <row r="603" spans="14:15" ht="9.75">
      <c r="N603" s="1"/>
      <c r="O603" s="1"/>
    </row>
    <row r="604" spans="14:15" ht="9.75">
      <c r="N604" s="1"/>
      <c r="O604" s="1"/>
    </row>
    <row r="605" spans="14:15" ht="9.75">
      <c r="N605" s="1"/>
      <c r="O605" s="1"/>
    </row>
    <row r="606" spans="14:15" ht="9.75">
      <c r="N606" s="1"/>
      <c r="O606" s="1"/>
    </row>
    <row r="607" spans="14:15" ht="9.75">
      <c r="N607" s="1"/>
      <c r="O607" s="1"/>
    </row>
    <row r="608" spans="14:15" ht="9.75">
      <c r="N608" s="1"/>
      <c r="O608" s="1"/>
    </row>
    <row r="609" spans="14:15" ht="9.75">
      <c r="N609" s="1"/>
      <c r="O609" s="1"/>
    </row>
    <row r="610" spans="14:15" ht="9.75">
      <c r="N610" s="1"/>
      <c r="O610" s="1"/>
    </row>
    <row r="611" spans="14:15" ht="9.75">
      <c r="N611" s="1"/>
      <c r="O611" s="1"/>
    </row>
    <row r="612" spans="14:15" ht="9.75">
      <c r="N612" s="1"/>
      <c r="O612" s="1"/>
    </row>
    <row r="613" spans="14:15" ht="9.75">
      <c r="N613" s="1"/>
      <c r="O613" s="1"/>
    </row>
    <row r="614" spans="14:15" ht="9.75">
      <c r="N614" s="1"/>
      <c r="O614" s="1"/>
    </row>
    <row r="615" spans="14:15" ht="9.75">
      <c r="N615" s="1"/>
      <c r="O615" s="1"/>
    </row>
    <row r="616" spans="14:15" ht="9.75">
      <c r="N616" s="1"/>
      <c r="O616" s="1"/>
    </row>
    <row r="617" spans="14:15" ht="9.75">
      <c r="N617" s="1"/>
      <c r="O617" s="1"/>
    </row>
    <row r="618" spans="14:15" ht="9.75">
      <c r="N618" s="1"/>
      <c r="O618" s="1"/>
    </row>
    <row r="619" spans="14:15" ht="9.75">
      <c r="N619" s="1"/>
      <c r="O619" s="1"/>
    </row>
    <row r="620" spans="14:15" ht="9.75">
      <c r="N620" s="1"/>
      <c r="O620" s="1"/>
    </row>
    <row r="621" spans="14:15" ht="9.75">
      <c r="N621" s="1"/>
      <c r="O621" s="1"/>
    </row>
    <row r="622" spans="14:15" ht="9.75">
      <c r="N622" s="1"/>
      <c r="O622" s="1"/>
    </row>
    <row r="623" spans="14:15" ht="9.75">
      <c r="N623" s="1"/>
      <c r="O623" s="1"/>
    </row>
    <row r="624" spans="14:15" ht="9.75">
      <c r="N624" s="1"/>
      <c r="O624" s="1"/>
    </row>
    <row r="625" spans="14:15" ht="9.75">
      <c r="N625" s="1"/>
      <c r="O625" s="1"/>
    </row>
    <row r="626" spans="14:15" ht="9.75">
      <c r="N626" s="1"/>
      <c r="O626" s="1"/>
    </row>
    <row r="627" spans="14:15" ht="9.75">
      <c r="N627" s="1"/>
      <c r="O627" s="1"/>
    </row>
    <row r="628" spans="14:15" ht="9.75">
      <c r="N628" s="1"/>
      <c r="O628" s="1"/>
    </row>
    <row r="629" spans="14:15" ht="9.75">
      <c r="N629" s="1"/>
      <c r="O629" s="1"/>
    </row>
    <row r="630" spans="14:15" ht="9.75">
      <c r="N630" s="1"/>
      <c r="O630" s="1"/>
    </row>
    <row r="631" spans="14:15" ht="9.75">
      <c r="N631" s="1"/>
      <c r="O631" s="1"/>
    </row>
    <row r="632" spans="14:15" ht="9.75">
      <c r="N632" s="1"/>
      <c r="O632" s="1"/>
    </row>
    <row r="633" spans="14:15" ht="9.75">
      <c r="N633" s="1"/>
      <c r="O633" s="1"/>
    </row>
    <row r="634" spans="14:15" ht="9.75">
      <c r="N634" s="1"/>
      <c r="O634" s="1"/>
    </row>
    <row r="635" spans="14:15" ht="9.75">
      <c r="N635" s="1"/>
      <c r="O635" s="1"/>
    </row>
    <row r="636" spans="14:15" ht="9.75">
      <c r="N636" s="1"/>
      <c r="O636" s="1"/>
    </row>
    <row r="637" spans="14:15" ht="9.75">
      <c r="N637" s="1"/>
      <c r="O637" s="1"/>
    </row>
    <row r="638" spans="14:15" ht="9.75">
      <c r="N638" s="1"/>
      <c r="O638" s="1"/>
    </row>
    <row r="639" spans="14:15" ht="9.75">
      <c r="N639" s="1"/>
      <c r="O639" s="1"/>
    </row>
    <row r="640" spans="14:15" ht="9.75">
      <c r="N640" s="1"/>
      <c r="O640" s="1"/>
    </row>
    <row r="641" spans="14:15" ht="9.75">
      <c r="N641" s="1"/>
      <c r="O641" s="1"/>
    </row>
    <row r="642" spans="14:15" ht="9.75">
      <c r="N642" s="1"/>
      <c r="O642" s="1"/>
    </row>
    <row r="643" spans="14:15" ht="9.75">
      <c r="N643" s="1"/>
      <c r="O643" s="1"/>
    </row>
    <row r="644" spans="14:15" ht="9.75">
      <c r="N644" s="1"/>
      <c r="O644" s="1"/>
    </row>
    <row r="645" spans="14:15" ht="9.75">
      <c r="N645" s="1"/>
      <c r="O645" s="1"/>
    </row>
    <row r="646" spans="14:15" ht="9.75">
      <c r="N646" s="1"/>
      <c r="O646" s="1"/>
    </row>
    <row r="647" spans="14:15" ht="9.75">
      <c r="N647" s="1"/>
      <c r="O647" s="1"/>
    </row>
    <row r="648" spans="14:15" ht="9.75">
      <c r="N648" s="1"/>
      <c r="O648" s="1"/>
    </row>
    <row r="649" spans="14:15" ht="9.75">
      <c r="N649" s="1"/>
      <c r="O649" s="1"/>
    </row>
    <row r="650" spans="14:15" ht="9.75">
      <c r="N650" s="1"/>
      <c r="O650" s="1"/>
    </row>
    <row r="651" spans="14:15" ht="9.75">
      <c r="N651" s="1"/>
      <c r="O651" s="1"/>
    </row>
    <row r="652" spans="14:15" ht="9.75">
      <c r="N652" s="1"/>
      <c r="O652" s="1"/>
    </row>
    <row r="653" spans="14:15" ht="9.75">
      <c r="N653" s="1"/>
      <c r="O653" s="1"/>
    </row>
    <row r="654" spans="14:15" ht="9.75">
      <c r="N654" s="1"/>
      <c r="O654" s="1"/>
    </row>
    <row r="655" spans="14:15" ht="9.75">
      <c r="N655" s="1"/>
      <c r="O655" s="1"/>
    </row>
    <row r="656" spans="14:15" ht="9.75">
      <c r="N656" s="1"/>
      <c r="O656" s="1"/>
    </row>
    <row r="657" spans="14:15" ht="9.75">
      <c r="N657" s="1"/>
      <c r="O657" s="1"/>
    </row>
    <row r="658" spans="14:15" ht="9.75">
      <c r="N658" s="1"/>
      <c r="O658" s="1"/>
    </row>
    <row r="659" spans="14:15" ht="9.75">
      <c r="N659" s="1"/>
      <c r="O659" s="1"/>
    </row>
    <row r="660" spans="14:15" ht="9.75">
      <c r="N660" s="1"/>
      <c r="O660" s="1"/>
    </row>
    <row r="661" spans="14:15" ht="9.75">
      <c r="N661" s="1"/>
      <c r="O661" s="1"/>
    </row>
    <row r="662" spans="14:15" ht="9.75">
      <c r="N662" s="1"/>
      <c r="O662" s="1"/>
    </row>
    <row r="663" spans="14:15" ht="9.75">
      <c r="N663" s="1"/>
      <c r="O663" s="1"/>
    </row>
    <row r="664" spans="14:15" ht="9.75">
      <c r="N664" s="1"/>
      <c r="O664" s="1"/>
    </row>
    <row r="665" spans="14:15" ht="9.75">
      <c r="N665" s="1"/>
      <c r="O665" s="1"/>
    </row>
    <row r="666" spans="14:15" ht="9.75">
      <c r="N666" s="1"/>
      <c r="O666" s="1"/>
    </row>
    <row r="667" spans="14:15" ht="9.75">
      <c r="N667" s="1"/>
      <c r="O667" s="1"/>
    </row>
    <row r="668" spans="14:15" ht="9.75">
      <c r="N668" s="1"/>
      <c r="O668" s="1"/>
    </row>
    <row r="669" spans="14:15" ht="9.75">
      <c r="N669" s="1"/>
      <c r="O669" s="1"/>
    </row>
    <row r="670" spans="14:15" ht="9.75">
      <c r="N670" s="1"/>
      <c r="O670" s="1"/>
    </row>
    <row r="671" spans="14:15" ht="9.75">
      <c r="N671" s="1"/>
      <c r="O671" s="1"/>
    </row>
    <row r="672" spans="14:15" ht="9.75">
      <c r="N672" s="1"/>
      <c r="O672" s="1"/>
    </row>
    <row r="673" spans="14:15" ht="9.75">
      <c r="N673" s="1"/>
      <c r="O673" s="1"/>
    </row>
    <row r="674" spans="14:15" ht="9.75">
      <c r="N674" s="1"/>
      <c r="O674" s="1"/>
    </row>
    <row r="675" spans="14:15" ht="9.75">
      <c r="N675" s="1"/>
      <c r="O675" s="1"/>
    </row>
    <row r="676" spans="14:15" ht="9.75">
      <c r="N676" s="1"/>
      <c r="O676" s="1"/>
    </row>
    <row r="677" spans="14:15" ht="9.75">
      <c r="N677" s="1"/>
      <c r="O677" s="1"/>
    </row>
    <row r="678" spans="14:15" ht="9.75">
      <c r="N678" s="1"/>
      <c r="O678" s="1"/>
    </row>
    <row r="679" spans="14:15" ht="9.75">
      <c r="N679" s="1"/>
      <c r="O679" s="1"/>
    </row>
    <row r="680" spans="14:15" ht="9.75">
      <c r="N680" s="1"/>
      <c r="O680" s="1"/>
    </row>
    <row r="681" spans="14:15" ht="9.75">
      <c r="N681" s="1"/>
      <c r="O681" s="1"/>
    </row>
    <row r="682" spans="14:15" ht="9.75">
      <c r="N682" s="1"/>
      <c r="O682" s="1"/>
    </row>
    <row r="683" spans="14:15" ht="9.75">
      <c r="N683" s="1"/>
      <c r="O683" s="1"/>
    </row>
    <row r="684" spans="14:15" ht="9.75">
      <c r="N684" s="1"/>
      <c r="O684" s="1"/>
    </row>
    <row r="685" spans="14:15" ht="9.75">
      <c r="N685" s="1"/>
      <c r="O685" s="1"/>
    </row>
    <row r="686" spans="14:15" ht="9.75">
      <c r="N686" s="1"/>
      <c r="O686" s="1"/>
    </row>
    <row r="687" spans="14:15" ht="9.75">
      <c r="N687" s="1"/>
      <c r="O687" s="1"/>
    </row>
    <row r="688" spans="14:15" ht="9.75">
      <c r="N688" s="1"/>
      <c r="O688" s="1"/>
    </row>
    <row r="689" spans="14:15" ht="9.75">
      <c r="N689" s="1"/>
      <c r="O689" s="1"/>
    </row>
    <row r="690" spans="14:15" ht="9.75">
      <c r="N690" s="1"/>
      <c r="O690" s="1"/>
    </row>
    <row r="691" spans="14:15" ht="9.75">
      <c r="N691" s="1"/>
      <c r="O691" s="1"/>
    </row>
    <row r="692" spans="14:15" ht="9.75">
      <c r="N692" s="1"/>
      <c r="O692" s="1"/>
    </row>
    <row r="693" spans="14:15" ht="9.75">
      <c r="N693" s="1"/>
      <c r="O693" s="1"/>
    </row>
    <row r="694" spans="14:15" ht="9.75">
      <c r="N694" s="1"/>
      <c r="O694" s="1"/>
    </row>
    <row r="695" spans="14:15" ht="9.75">
      <c r="N695" s="1"/>
      <c r="O695" s="1"/>
    </row>
    <row r="696" spans="14:15" ht="9.75">
      <c r="N696" s="1"/>
      <c r="O696" s="1"/>
    </row>
    <row r="697" spans="14:15" ht="9.75">
      <c r="N697" s="1"/>
      <c r="O697" s="1"/>
    </row>
    <row r="698" spans="14:15" ht="9.75">
      <c r="N698" s="1"/>
      <c r="O698" s="1"/>
    </row>
    <row r="699" spans="14:15" ht="9.75">
      <c r="N699" s="1"/>
      <c r="O699" s="1"/>
    </row>
    <row r="700" spans="14:15" ht="9.75">
      <c r="N700" s="1"/>
      <c r="O700" s="1"/>
    </row>
    <row r="701" spans="14:15" ht="9.75">
      <c r="N701" s="1"/>
      <c r="O701" s="1"/>
    </row>
    <row r="702" spans="14:15" ht="9.75">
      <c r="N702" s="1"/>
      <c r="O702" s="1"/>
    </row>
    <row r="703" spans="14:15" ht="9.75">
      <c r="N703" s="1"/>
      <c r="O703" s="1"/>
    </row>
    <row r="704" spans="14:15" ht="9.75">
      <c r="N704" s="1"/>
      <c r="O704" s="1"/>
    </row>
    <row r="705" spans="14:15" ht="9.75">
      <c r="N705" s="1"/>
      <c r="O705" s="1"/>
    </row>
    <row r="706" spans="14:15" ht="9.75">
      <c r="N706" s="1"/>
      <c r="O706" s="1"/>
    </row>
    <row r="707" spans="14:15" ht="9.75">
      <c r="N707" s="1"/>
      <c r="O707" s="1"/>
    </row>
    <row r="708" spans="14:15" ht="9.75">
      <c r="N708" s="1"/>
      <c r="O708" s="1"/>
    </row>
    <row r="709" spans="14:15" ht="9.75">
      <c r="N709" s="1"/>
      <c r="O709" s="1"/>
    </row>
    <row r="710" spans="14:15" ht="9.75">
      <c r="N710" s="1"/>
      <c r="O710" s="1"/>
    </row>
    <row r="711" spans="14:15" ht="9.75">
      <c r="N711" s="1"/>
      <c r="O711" s="1"/>
    </row>
    <row r="712" spans="14:15" ht="9.75">
      <c r="N712" s="1"/>
      <c r="O712" s="1"/>
    </row>
    <row r="713" spans="14:15" ht="9.75">
      <c r="N713" s="1"/>
      <c r="O713" s="1"/>
    </row>
    <row r="714" spans="14:15" ht="9.75">
      <c r="N714" s="1"/>
      <c r="O714" s="1"/>
    </row>
    <row r="715" spans="14:15" ht="9.75">
      <c r="N715" s="1"/>
      <c r="O715" s="1"/>
    </row>
    <row r="716" spans="14:15" ht="9.75">
      <c r="N716" s="1"/>
      <c r="O716" s="1"/>
    </row>
    <row r="717" spans="14:15" ht="9.75">
      <c r="N717" s="1"/>
      <c r="O717" s="1"/>
    </row>
  </sheetData>
  <sheetProtection password="C49D" sheet="1" objects="1" scenarios="1"/>
  <mergeCells count="110">
    <mergeCell ref="A6:W6"/>
    <mergeCell ref="B14:I14"/>
    <mergeCell ref="J25:M25"/>
    <mergeCell ref="J16:M16"/>
    <mergeCell ref="A1:W1"/>
    <mergeCell ref="J14:M14"/>
    <mergeCell ref="J10:M10"/>
    <mergeCell ref="J11:M11"/>
    <mergeCell ref="J12:M12"/>
    <mergeCell ref="J13:M13"/>
    <mergeCell ref="Q8:S8"/>
    <mergeCell ref="A2:W2"/>
    <mergeCell ref="J7:K7"/>
    <mergeCell ref="K8:M8"/>
    <mergeCell ref="B11:I11"/>
    <mergeCell ref="A42:Z42"/>
    <mergeCell ref="B36:I36"/>
    <mergeCell ref="J21:M21"/>
    <mergeCell ref="J22:M22"/>
    <mergeCell ref="J23:M23"/>
    <mergeCell ref="B27:I27"/>
    <mergeCell ref="J24:M24"/>
    <mergeCell ref="J19:M19"/>
    <mergeCell ref="J20:M20"/>
    <mergeCell ref="B23:I23"/>
    <mergeCell ref="B9:I9"/>
    <mergeCell ref="J9:M9"/>
    <mergeCell ref="B24:I24"/>
    <mergeCell ref="B26:I26"/>
    <mergeCell ref="B25:I25"/>
    <mergeCell ref="N7:W7"/>
    <mergeCell ref="N8:P8"/>
    <mergeCell ref="T8:V8"/>
    <mergeCell ref="A8:I8"/>
    <mergeCell ref="A7:I7"/>
    <mergeCell ref="B38:W38"/>
    <mergeCell ref="T37:W37"/>
    <mergeCell ref="P37:S37"/>
    <mergeCell ref="B12:I12"/>
    <mergeCell ref="B13:I13"/>
    <mergeCell ref="A39:I39"/>
    <mergeCell ref="A37:O37"/>
    <mergeCell ref="S30:S31"/>
    <mergeCell ref="B34:I34"/>
    <mergeCell ref="R30:R31"/>
    <mergeCell ref="J35:M35"/>
    <mergeCell ref="J36:M36"/>
    <mergeCell ref="B33:I33"/>
    <mergeCell ref="B32:I32"/>
    <mergeCell ref="B30:I30"/>
    <mergeCell ref="A40:W40"/>
    <mergeCell ref="A41:W41"/>
    <mergeCell ref="T28:T29"/>
    <mergeCell ref="U28:U29"/>
    <mergeCell ref="V28:V29"/>
    <mergeCell ref="T30:T31"/>
    <mergeCell ref="U30:U31"/>
    <mergeCell ref="V30:V31"/>
    <mergeCell ref="W28:W29"/>
    <mergeCell ref="J39:W39"/>
    <mergeCell ref="AG5:AH5"/>
    <mergeCell ref="R28:R29"/>
    <mergeCell ref="B15:I15"/>
    <mergeCell ref="B16:I16"/>
    <mergeCell ref="B17:I17"/>
    <mergeCell ref="B18:I18"/>
    <mergeCell ref="B19:I19"/>
    <mergeCell ref="B20:I20"/>
    <mergeCell ref="B21:I21"/>
    <mergeCell ref="B10:I10"/>
    <mergeCell ref="X37:Y37"/>
    <mergeCell ref="S28:S29"/>
    <mergeCell ref="B35:I35"/>
    <mergeCell ref="O30:O31"/>
    <mergeCell ref="P28:P29"/>
    <mergeCell ref="J32:M32"/>
    <mergeCell ref="J33:M33"/>
    <mergeCell ref="J30:M31"/>
    <mergeCell ref="W30:W31"/>
    <mergeCell ref="P30:P31"/>
    <mergeCell ref="B31:I31"/>
    <mergeCell ref="B22:I22"/>
    <mergeCell ref="J34:M34"/>
    <mergeCell ref="Q30:Q31"/>
    <mergeCell ref="N4:S4"/>
    <mergeCell ref="N5:S5"/>
    <mergeCell ref="J15:M15"/>
    <mergeCell ref="Q28:Q29"/>
    <mergeCell ref="J17:M17"/>
    <mergeCell ref="J27:M27"/>
    <mergeCell ref="J26:M26"/>
    <mergeCell ref="J18:M18"/>
    <mergeCell ref="A30:A31"/>
    <mergeCell ref="A28:A29"/>
    <mergeCell ref="O28:O29"/>
    <mergeCell ref="N28:N29"/>
    <mergeCell ref="J28:M29"/>
    <mergeCell ref="N30:N31"/>
    <mergeCell ref="B28:I28"/>
    <mergeCell ref="B29:I29"/>
    <mergeCell ref="A3:H3"/>
    <mergeCell ref="A4:H4"/>
    <mergeCell ref="A5:H5"/>
    <mergeCell ref="T5:W5"/>
    <mergeCell ref="I3:M3"/>
    <mergeCell ref="I4:M4"/>
    <mergeCell ref="I5:M5"/>
    <mergeCell ref="U3:W3"/>
    <mergeCell ref="T4:W4"/>
    <mergeCell ref="N3:S3"/>
  </mergeCells>
  <dataValidations count="18">
    <dataValidation allowBlank="1" showInputMessage="1" showErrorMessage="1" prompt="Minutes per week&#10;" sqref="O9:O36"/>
    <dataValidation allowBlank="1" showInputMessage="1" showErrorMessage="1" prompt="Minutes per month" sqref="V9:X9 P11:P36 P9 S9"/>
    <dataValidation allowBlank="1" showErrorMessage="1" prompt="Minutes per month" error="No entry allow! Please enter the weekly minutes!" sqref="V10"/>
    <dataValidation allowBlank="1" showInputMessage="1" showErrorMessage="1" prompt="Minutes per day" sqref="T9 N11:N36 N9 Q9"/>
    <dataValidation allowBlank="1" showInputMessage="1" showErrorMessage="1" prompt="Minutes per week" sqref="U9 R9"/>
    <dataValidation allowBlank="1" showInputMessage="1" showErrorMessage="1" prompt="Minutes per day" error="No entry allowed. Enter weekly value." sqref="N10"/>
    <dataValidation allowBlank="1" showInputMessage="1" showErrorMessage="1" prompt="Minutes per month" error="No entry allowed. Enter weekly value." sqref="P10"/>
    <dataValidation allowBlank="1" showErrorMessage="1" prompt="Minutes per day" error="No entry allowed. Enter weekly value." sqref="Q10 T10"/>
    <dataValidation allowBlank="1" showErrorMessage="1" prompt="Minutes per week" sqref="R10:R12 U10:U12"/>
    <dataValidation allowBlank="1" showErrorMessage="1" prompt="Minutes per month" error="No entry allowed. Enter weekly value." sqref="S10"/>
    <dataValidation allowBlank="1" showErrorMessage="1" prompt="Minutes per month" sqref="S11:S12 V11:V12"/>
    <dataValidation allowBlank="1" showErrorMessage="1" prompt="Minutes per day" sqref="Q11:Q12 T11:T12"/>
    <dataValidation allowBlank="1" showErrorMessage="1" sqref="Q13:V36"/>
    <dataValidation allowBlank="1" showInputMessage="1" showErrorMessage="1" prompt="Use this section to enter A/R for time that does not need PS" sqref="J34:M34"/>
    <dataValidation allowBlank="1" showErrorMessage="1" prompt="Enter zipcode! This will enter the cityfor you.&#10;" sqref="N5"/>
    <dataValidation allowBlank="1" showInputMessage="1" showErrorMessage="1" prompt="Scroll down" sqref="T5"/>
    <dataValidation allowBlank="1" showErrorMessage="1" prompt="Please do not type in yellow fields.  Those fields are automated !" sqref="A8:I8"/>
    <dataValidation type="list" allowBlank="1" showInputMessage="1" showErrorMessage="1" sqref="J8">
      <formula1>"Yes, No"</formula1>
    </dataValidation>
  </dataValidations>
  <printOptions/>
  <pageMargins left="0.25" right="0.25" top="0.34" bottom="0.36" header="0.29" footer="0.2"/>
  <pageSetup fitToHeight="1" fitToWidth="1" horizontalDpi="360" verticalDpi="360" orientation="portrait" scale="80"/>
  <headerFooter alignWithMargins="0">
    <oddFooter>&amp;LSOC 293 K (08/06)&amp;R&amp;F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1"/>
  <sheetViews>
    <sheetView tabSelected="1" zoomScale="95" zoomScaleNormal="95" workbookViewId="0" topLeftCell="A1">
      <selection activeCell="B32" sqref="B32:C32"/>
    </sheetView>
  </sheetViews>
  <sheetFormatPr defaultColWidth="9" defaultRowHeight="11.25"/>
  <cols>
    <col min="1" max="1" width="5.83203125" style="0" customWidth="1"/>
    <col min="2" max="2" width="5.33203125" style="0" customWidth="1"/>
    <col min="3" max="3" width="5.66015625" style="0" customWidth="1"/>
    <col min="4" max="4" width="3.33203125" style="0" customWidth="1"/>
    <col min="5" max="5" width="4.33203125" style="0" customWidth="1"/>
    <col min="6" max="6" width="3.66015625" style="0" customWidth="1"/>
    <col min="7" max="7" width="4" style="0" customWidth="1"/>
    <col min="8" max="8" width="5.83203125" style="0" customWidth="1"/>
    <col min="9" max="9" width="3.66015625" style="0" customWidth="1"/>
    <col min="10" max="10" width="4.33203125" style="0" customWidth="1"/>
    <col min="11" max="11" width="5.16015625" style="0" customWidth="1"/>
    <col min="12" max="12" width="3" style="0" customWidth="1"/>
    <col min="13" max="14" width="5.16015625" style="0" customWidth="1"/>
    <col min="15" max="15" width="5.83203125" style="0" customWidth="1"/>
    <col min="16" max="18" width="5.33203125" style="0" customWidth="1"/>
    <col min="19" max="19" width="5.66015625" style="0" customWidth="1"/>
    <col min="20" max="20" width="3.33203125" style="0" customWidth="1"/>
    <col min="21" max="21" width="4.33203125" style="0" customWidth="1"/>
    <col min="22" max="22" width="8" style="0" customWidth="1"/>
    <col min="23" max="23" width="3.33203125" style="0" customWidth="1"/>
    <col min="24" max="24" width="4.33203125" style="0" customWidth="1"/>
    <col min="25" max="25" width="5.33203125" style="0" customWidth="1"/>
    <col min="26" max="26" width="2.83203125" style="0" customWidth="1"/>
    <col min="27" max="27" width="3.33203125" style="0" customWidth="1"/>
    <col min="28" max="28" width="1.83203125" style="0" customWidth="1"/>
    <col min="29" max="29" width="6.33203125" style="0" customWidth="1"/>
  </cols>
  <sheetData>
    <row r="1" spans="2:28" ht="9.75">
      <c r="B1" s="775" t="s">
        <v>271</v>
      </c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6" t="s">
        <v>273</v>
      </c>
      <c r="N1" s="776"/>
      <c r="O1" s="776"/>
      <c r="P1" s="776"/>
      <c r="Q1" s="776"/>
      <c r="R1" s="776"/>
      <c r="S1" s="776"/>
      <c r="T1" s="776"/>
      <c r="U1" s="776"/>
      <c r="V1" s="776"/>
      <c r="W1" s="776"/>
      <c r="X1" s="776"/>
      <c r="Y1" s="776"/>
      <c r="Z1" s="776"/>
      <c r="AA1" s="776"/>
      <c r="AB1" s="776"/>
    </row>
    <row r="2" spans="2:28" ht="9.75">
      <c r="B2" s="775" t="s">
        <v>272</v>
      </c>
      <c r="C2" s="775"/>
      <c r="D2" s="775"/>
      <c r="E2" s="775"/>
      <c r="F2" s="775"/>
      <c r="G2" s="775"/>
      <c r="H2" s="775"/>
      <c r="I2" s="775"/>
      <c r="J2" s="775"/>
      <c r="K2" s="775"/>
      <c r="L2" s="775"/>
      <c r="M2" s="776"/>
      <c r="N2" s="776"/>
      <c r="O2" s="776"/>
      <c r="P2" s="776"/>
      <c r="Q2" s="776"/>
      <c r="R2" s="776"/>
      <c r="S2" s="776"/>
      <c r="T2" s="776"/>
      <c r="U2" s="776"/>
      <c r="V2" s="776"/>
      <c r="W2" s="776"/>
      <c r="X2" s="776"/>
      <c r="Y2" s="776"/>
      <c r="Z2" s="776"/>
      <c r="AA2" s="776"/>
      <c r="AB2" s="776"/>
    </row>
    <row r="3" spans="1:28" ht="15" customHeight="1">
      <c r="A3" s="341"/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  <c r="O3" s="341"/>
      <c r="P3" s="341"/>
      <c r="Q3" s="341"/>
      <c r="R3" s="341"/>
      <c r="S3" s="341"/>
      <c r="T3" s="341"/>
      <c r="U3" s="341"/>
      <c r="V3" s="932"/>
      <c r="W3" s="840" t="s">
        <v>169</v>
      </c>
      <c r="X3" s="496"/>
      <c r="Y3" s="496"/>
      <c r="Z3" s="496"/>
      <c r="AA3" s="496"/>
      <c r="AB3" s="841"/>
    </row>
    <row r="4" spans="1:28" ht="12" customHeight="1">
      <c r="A4" s="3" t="s">
        <v>170</v>
      </c>
      <c r="B4" s="777" t="s">
        <v>134</v>
      </c>
      <c r="C4" s="779"/>
      <c r="D4" s="777" t="s">
        <v>167</v>
      </c>
      <c r="E4" s="778"/>
      <c r="F4" s="778"/>
      <c r="G4" s="778"/>
      <c r="H4" s="779"/>
      <c r="I4" s="777" t="s">
        <v>163</v>
      </c>
      <c r="J4" s="779"/>
      <c r="K4" s="777" t="s">
        <v>164</v>
      </c>
      <c r="L4" s="779"/>
      <c r="M4" s="777" t="s">
        <v>165</v>
      </c>
      <c r="N4" s="778"/>
      <c r="O4" s="778"/>
      <c r="P4" s="777" t="s">
        <v>166</v>
      </c>
      <c r="Q4" s="778"/>
      <c r="R4" s="778"/>
      <c r="S4" s="778"/>
      <c r="T4" s="779"/>
      <c r="U4" s="778" t="s">
        <v>168</v>
      </c>
      <c r="V4" s="779"/>
      <c r="W4" s="777" t="s">
        <v>243</v>
      </c>
      <c r="X4" s="778"/>
      <c r="Y4" s="37" t="s">
        <v>244</v>
      </c>
      <c r="Z4" s="778" t="s">
        <v>245</v>
      </c>
      <c r="AA4" s="778"/>
      <c r="AB4" s="779"/>
    </row>
    <row r="5" spans="1:28" ht="17.25" customHeight="1">
      <c r="A5" s="3"/>
      <c r="B5" s="801">
        <v>36</v>
      </c>
      <c r="C5" s="802"/>
      <c r="D5" s="821" t="str">
        <f>'Assmt Front'!$AA$4</f>
        <v>2456789</v>
      </c>
      <c r="E5" s="822"/>
      <c r="F5" s="822"/>
      <c r="G5" s="822"/>
      <c r="H5" s="823"/>
      <c r="I5" s="780" t="str">
        <f>'Assmt Front'!$AD$4</f>
        <v>1</v>
      </c>
      <c r="J5" s="781"/>
      <c r="K5" s="838"/>
      <c r="L5" s="839"/>
      <c r="M5" s="786">
        <v>60</v>
      </c>
      <c r="N5" s="787"/>
      <c r="O5" s="788"/>
      <c r="P5" s="843">
        <f>'Assmt Front'!AC8</f>
        <v>0</v>
      </c>
      <c r="Q5" s="844"/>
      <c r="R5" s="844"/>
      <c r="S5" s="844"/>
      <c r="T5" s="845"/>
      <c r="U5" s="801">
        <f>'Assmt Front'!$AH$7</f>
        <v>0</v>
      </c>
      <c r="V5" s="802"/>
      <c r="W5" s="846">
        <f>'Assmt Front'!AD7</f>
        <v>0</v>
      </c>
      <c r="X5" s="807"/>
      <c r="Y5" s="125">
        <f>'Assmt Front'!AE7</f>
        <v>0</v>
      </c>
      <c r="Z5" s="807">
        <f>'Assmt Front'!AF7</f>
        <v>0</v>
      </c>
      <c r="AA5" s="807"/>
      <c r="AB5" s="808"/>
    </row>
    <row r="6" spans="1:28" ht="12" customHeight="1">
      <c r="A6" s="3" t="s">
        <v>180</v>
      </c>
      <c r="B6" s="809" t="s">
        <v>172</v>
      </c>
      <c r="C6" s="810"/>
      <c r="D6" s="810"/>
      <c r="E6" s="810"/>
      <c r="F6" s="810"/>
      <c r="G6" s="810"/>
      <c r="H6" s="810"/>
      <c r="I6" s="810"/>
      <c r="J6" s="810"/>
      <c r="K6" s="810"/>
      <c r="L6" s="810"/>
      <c r="M6" s="820"/>
      <c r="N6" s="809" t="s">
        <v>171</v>
      </c>
      <c r="O6" s="810"/>
      <c r="P6" s="810"/>
      <c r="Q6" s="810"/>
      <c r="R6" s="810"/>
      <c r="S6" s="810"/>
      <c r="T6" s="810"/>
      <c r="U6" s="810"/>
      <c r="V6" s="810"/>
      <c r="W6" s="810"/>
      <c r="X6" s="810"/>
      <c r="Y6" s="810"/>
      <c r="Z6" s="820"/>
      <c r="AA6" s="809" t="s">
        <v>173</v>
      </c>
      <c r="AB6" s="820"/>
    </row>
    <row r="7" spans="1:28" ht="17.25" customHeight="1">
      <c r="A7" s="3"/>
      <c r="B7" s="821" t="s">
        <v>458</v>
      </c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3"/>
      <c r="N7" s="821" t="s">
        <v>459</v>
      </c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3"/>
      <c r="AA7" s="786"/>
      <c r="AB7" s="788"/>
    </row>
    <row r="8" spans="1:28" ht="12" customHeight="1">
      <c r="A8" s="3" t="s">
        <v>181</v>
      </c>
      <c r="B8" s="809" t="s">
        <v>174</v>
      </c>
      <c r="C8" s="810"/>
      <c r="D8" s="810"/>
      <c r="E8" s="810"/>
      <c r="F8" s="810"/>
      <c r="G8" s="810"/>
      <c r="H8" s="810"/>
      <c r="I8" s="810"/>
      <c r="J8" s="810"/>
      <c r="K8" s="820"/>
      <c r="L8" s="809" t="s">
        <v>42</v>
      </c>
      <c r="M8" s="810"/>
      <c r="N8" s="810"/>
      <c r="O8" s="810"/>
      <c r="P8" s="810"/>
      <c r="Q8" s="810"/>
      <c r="R8" s="810"/>
      <c r="S8" s="810"/>
      <c r="T8" s="810"/>
      <c r="U8" s="820"/>
      <c r="V8" s="809" t="s">
        <v>175</v>
      </c>
      <c r="W8" s="820"/>
      <c r="X8" s="809" t="s">
        <v>176</v>
      </c>
      <c r="Y8" s="810"/>
      <c r="Z8" s="810"/>
      <c r="AA8" s="810"/>
      <c r="AB8" s="820"/>
    </row>
    <row r="9" spans="1:28" ht="17.25" customHeight="1">
      <c r="A9" s="3"/>
      <c r="B9" s="821" t="s">
        <v>460</v>
      </c>
      <c r="C9" s="822"/>
      <c r="D9" s="822"/>
      <c r="E9" s="822"/>
      <c r="F9" s="822"/>
      <c r="G9" s="822"/>
      <c r="H9" s="822"/>
      <c r="I9" s="822"/>
      <c r="J9" s="822"/>
      <c r="K9" s="823"/>
      <c r="L9" s="527" t="s">
        <v>461</v>
      </c>
      <c r="M9" s="869"/>
      <c r="N9" s="869"/>
      <c r="O9" s="869"/>
      <c r="P9" s="869"/>
      <c r="Q9" s="869"/>
      <c r="R9" s="869"/>
      <c r="S9" s="869"/>
      <c r="T9" s="869"/>
      <c r="U9" s="870"/>
      <c r="V9" s="801" t="s">
        <v>239</v>
      </c>
      <c r="W9" s="802"/>
      <c r="X9" s="783">
        <f>'Assmt Front'!$M$9</f>
        <v>0</v>
      </c>
      <c r="Y9" s="784"/>
      <c r="Z9" s="784"/>
      <c r="AA9" s="784"/>
      <c r="AB9" s="785"/>
    </row>
    <row r="10" spans="1:28" ht="12" customHeight="1">
      <c r="A10" s="3" t="s">
        <v>71</v>
      </c>
      <c r="B10" s="809" t="s">
        <v>177</v>
      </c>
      <c r="C10" s="810"/>
      <c r="D10" s="810"/>
      <c r="E10" s="810"/>
      <c r="F10" s="810"/>
      <c r="G10" s="810"/>
      <c r="H10" s="820"/>
      <c r="I10" s="809" t="s">
        <v>178</v>
      </c>
      <c r="J10" s="810"/>
      <c r="K10" s="820"/>
      <c r="L10" s="809"/>
      <c r="M10" s="810"/>
      <c r="N10" s="820"/>
      <c r="O10" s="809" t="s">
        <v>179</v>
      </c>
      <c r="P10" s="810"/>
      <c r="Q10" s="810"/>
      <c r="R10" s="810"/>
      <c r="S10" s="810"/>
      <c r="T10" s="810"/>
      <c r="U10" s="810"/>
      <c r="V10" s="810"/>
      <c r="W10" s="810"/>
      <c r="X10" s="810"/>
      <c r="Y10" s="810"/>
      <c r="Z10" s="810"/>
      <c r="AA10" s="810"/>
      <c r="AB10" s="820"/>
    </row>
    <row r="11" spans="2:28" ht="17.25" customHeight="1">
      <c r="B11" s="801">
        <f>LEFT('Assmt Front'!X7,5)</f>
      </c>
      <c r="C11" s="803"/>
      <c r="D11" s="804">
        <f>RIGHT('Assmt Front'!X7,8)</f>
      </c>
      <c r="E11" s="804"/>
      <c r="F11" s="804"/>
      <c r="G11" s="804"/>
      <c r="H11" s="805"/>
      <c r="I11" s="786" t="s">
        <v>454</v>
      </c>
      <c r="J11" s="787"/>
      <c r="K11" s="788"/>
      <c r="L11" s="838"/>
      <c r="M11" s="842"/>
      <c r="N11" s="839"/>
      <c r="O11" s="786"/>
      <c r="P11" s="787"/>
      <c r="Q11" s="787"/>
      <c r="R11" s="787"/>
      <c r="S11" s="787"/>
      <c r="T11" s="787"/>
      <c r="U11" s="787"/>
      <c r="V11" s="787"/>
      <c r="W11" s="787"/>
      <c r="X11" s="787"/>
      <c r="Y11" s="787"/>
      <c r="Z11" s="787"/>
      <c r="AA11" s="787"/>
      <c r="AB11" s="788"/>
    </row>
    <row r="12" spans="1:28" ht="12" customHeight="1">
      <c r="A12" s="3" t="s">
        <v>182</v>
      </c>
      <c r="B12" s="809" t="s">
        <v>174</v>
      </c>
      <c r="C12" s="810"/>
      <c r="D12" s="810"/>
      <c r="E12" s="810"/>
      <c r="F12" s="810"/>
      <c r="G12" s="810"/>
      <c r="H12" s="810"/>
      <c r="I12" s="810"/>
      <c r="J12" s="810"/>
      <c r="K12" s="820"/>
      <c r="L12" s="809" t="s">
        <v>42</v>
      </c>
      <c r="M12" s="810"/>
      <c r="N12" s="810"/>
      <c r="O12" s="810"/>
      <c r="P12" s="810"/>
      <c r="Q12" s="810"/>
      <c r="R12" s="810"/>
      <c r="S12" s="810"/>
      <c r="T12" s="810"/>
      <c r="U12" s="820"/>
      <c r="V12" s="809" t="s">
        <v>175</v>
      </c>
      <c r="W12" s="820"/>
      <c r="X12" s="809" t="s">
        <v>176</v>
      </c>
      <c r="Y12" s="810"/>
      <c r="Z12" s="810"/>
      <c r="AA12" s="810"/>
      <c r="AB12" s="820"/>
    </row>
    <row r="13" spans="1:28" ht="17.25" customHeight="1">
      <c r="A13" s="3"/>
      <c r="B13" s="786"/>
      <c r="C13" s="787"/>
      <c r="D13" s="787"/>
      <c r="E13" s="787"/>
      <c r="F13" s="787"/>
      <c r="G13" s="787"/>
      <c r="H13" s="787"/>
      <c r="I13" s="787"/>
      <c r="J13" s="787"/>
      <c r="K13" s="788"/>
      <c r="L13" s="786"/>
      <c r="M13" s="787"/>
      <c r="N13" s="787"/>
      <c r="O13" s="787"/>
      <c r="P13" s="787"/>
      <c r="Q13" s="787"/>
      <c r="R13" s="787"/>
      <c r="S13" s="787"/>
      <c r="T13" s="787"/>
      <c r="U13" s="788"/>
      <c r="V13" s="786"/>
      <c r="W13" s="788"/>
      <c r="X13" s="847"/>
      <c r="Y13" s="848"/>
      <c r="Z13" s="848"/>
      <c r="AA13" s="848"/>
      <c r="AB13" s="849"/>
    </row>
    <row r="14" spans="1:28" ht="12" customHeight="1">
      <c r="A14" s="3" t="s">
        <v>199</v>
      </c>
      <c r="B14" s="809" t="s">
        <v>183</v>
      </c>
      <c r="C14" s="820"/>
      <c r="D14" s="809" t="s">
        <v>184</v>
      </c>
      <c r="E14" s="810"/>
      <c r="F14" s="820"/>
      <c r="G14" s="809" t="s">
        <v>185</v>
      </c>
      <c r="H14" s="820"/>
      <c r="I14" s="809" t="s">
        <v>186</v>
      </c>
      <c r="J14" s="820"/>
      <c r="K14" s="809" t="s">
        <v>187</v>
      </c>
      <c r="L14" s="820"/>
      <c r="M14" s="809" t="s">
        <v>188</v>
      </c>
      <c r="N14" s="810"/>
      <c r="O14" s="820"/>
      <c r="P14" s="809" t="s">
        <v>189</v>
      </c>
      <c r="Q14" s="820"/>
      <c r="R14" s="809" t="s">
        <v>190</v>
      </c>
      <c r="S14" s="810"/>
      <c r="T14" s="810"/>
      <c r="U14" s="810"/>
      <c r="V14" s="810"/>
      <c r="W14" s="810"/>
      <c r="X14" s="810"/>
      <c r="Y14" s="820"/>
      <c r="Z14" s="809" t="s">
        <v>191</v>
      </c>
      <c r="AA14" s="810"/>
      <c r="AB14" s="820"/>
    </row>
    <row r="15" spans="1:28" ht="17.25" customHeight="1">
      <c r="A15" s="3"/>
      <c r="B15" s="786" t="s">
        <v>182</v>
      </c>
      <c r="C15" s="788"/>
      <c r="D15" s="786"/>
      <c r="E15" s="787"/>
      <c r="F15" s="788"/>
      <c r="G15" s="838"/>
      <c r="H15" s="839"/>
      <c r="I15" s="786">
        <v>2</v>
      </c>
      <c r="J15" s="788"/>
      <c r="K15" s="838">
        <f>'Assmt Front'!Y10</f>
        <v>7</v>
      </c>
      <c r="L15" s="839"/>
      <c r="M15" s="786"/>
      <c r="N15" s="787"/>
      <c r="O15" s="788"/>
      <c r="P15" s="786"/>
      <c r="Q15" s="788"/>
      <c r="R15" s="838"/>
      <c r="S15" s="842"/>
      <c r="T15" s="842"/>
      <c r="U15" s="842"/>
      <c r="V15" s="842"/>
      <c r="W15" s="842"/>
      <c r="X15" s="842"/>
      <c r="Y15" s="839"/>
      <c r="Z15" s="786">
        <f>IF(B26&gt;0,101,"")</f>
      </c>
      <c r="AA15" s="787"/>
      <c r="AB15" s="788"/>
    </row>
    <row r="16" spans="1:28" ht="12" customHeight="1">
      <c r="A16" s="3" t="s">
        <v>200</v>
      </c>
      <c r="B16" s="809" t="s">
        <v>192</v>
      </c>
      <c r="C16" s="810"/>
      <c r="D16" s="810"/>
      <c r="E16" s="820"/>
      <c r="F16" s="809" t="s">
        <v>193</v>
      </c>
      <c r="G16" s="820"/>
      <c r="H16" s="809" t="s">
        <v>194</v>
      </c>
      <c r="I16" s="820"/>
      <c r="J16" s="809" t="s">
        <v>195</v>
      </c>
      <c r="K16" s="820"/>
      <c r="L16" s="809" t="s">
        <v>196</v>
      </c>
      <c r="M16" s="820"/>
      <c r="N16" s="809" t="s">
        <v>197</v>
      </c>
      <c r="O16" s="820"/>
      <c r="P16" s="809" t="s">
        <v>63</v>
      </c>
      <c r="Q16" s="820"/>
      <c r="R16" s="809" t="s">
        <v>61</v>
      </c>
      <c r="S16" s="810"/>
      <c r="T16" s="810"/>
      <c r="U16" s="809" t="s">
        <v>62</v>
      </c>
      <c r="V16" s="810"/>
      <c r="W16" s="820"/>
      <c r="X16" s="809" t="s">
        <v>60</v>
      </c>
      <c r="Y16" s="820"/>
      <c r="Z16" s="809" t="s">
        <v>198</v>
      </c>
      <c r="AA16" s="810"/>
      <c r="AB16" s="820"/>
    </row>
    <row r="17" spans="2:28" ht="17.25" customHeight="1">
      <c r="B17" s="852" t="s">
        <v>453</v>
      </c>
      <c r="C17" s="858"/>
      <c r="D17" s="858"/>
      <c r="E17" s="853"/>
      <c r="F17" s="859">
        <f>'Assmt Front'!J45</f>
        <v>2</v>
      </c>
      <c r="G17" s="802"/>
      <c r="H17" s="838">
        <f>COUNTIF('Assmt Front'!T47:T55,"x")+1</f>
        <v>1</v>
      </c>
      <c r="I17" s="839"/>
      <c r="J17" s="852" t="s">
        <v>450</v>
      </c>
      <c r="K17" s="853"/>
      <c r="L17" s="852" t="s">
        <v>451</v>
      </c>
      <c r="M17" s="853"/>
      <c r="N17" s="838">
        <f>Calculations!W14</f>
        <v>6</v>
      </c>
      <c r="O17" s="839"/>
      <c r="P17" s="801" t="str">
        <f>IF(Calculations!W15=TRUE,"Y","N")</f>
        <v>Y</v>
      </c>
      <c r="Q17" s="802"/>
      <c r="R17" s="801" t="str">
        <f>IF(Calculations!W17=TRUE,"Y","N")</f>
        <v>Y</v>
      </c>
      <c r="S17" s="803"/>
      <c r="T17" s="802"/>
      <c r="U17" s="801" t="str">
        <f>IF(Calculations!W18=TRUE,"Y","N")</f>
        <v>Y</v>
      </c>
      <c r="V17" s="803"/>
      <c r="W17" s="802"/>
      <c r="X17" s="801" t="str">
        <f>IF(Calculations!W19=TRUE,"Y","N")</f>
        <v>Y</v>
      </c>
      <c r="Y17" s="802"/>
      <c r="Z17" s="801" t="str">
        <f>IF(Calculations!W16=TRUE,"Y","N")</f>
        <v>Y</v>
      </c>
      <c r="AA17" s="803"/>
      <c r="AB17" s="802"/>
    </row>
    <row r="18" spans="20:28" ht="33.75" customHeight="1">
      <c r="T18" s="3"/>
      <c r="U18" s="3"/>
      <c r="V18" s="3"/>
      <c r="W18" s="3"/>
      <c r="X18" s="3"/>
      <c r="Y18" s="3"/>
      <c r="Z18" s="3"/>
      <c r="AA18" s="3"/>
      <c r="AB18" s="3"/>
    </row>
    <row r="19" ht="11.25">
      <c r="B19" s="31"/>
    </row>
    <row r="23" ht="9.75" customHeight="1" thickBot="1">
      <c r="A23" s="3" t="s">
        <v>201</v>
      </c>
    </row>
    <row r="24" spans="2:28" ht="20.25" customHeight="1">
      <c r="B24" s="145">
        <f>'Assmt Front'!B68</f>
        <v>4</v>
      </c>
      <c r="C24" s="146">
        <f>'Assmt Front'!C68</f>
        <v>5</v>
      </c>
      <c r="D24" s="861">
        <f>'Assmt Front'!D68</f>
        <v>5</v>
      </c>
      <c r="E24" s="862"/>
      <c r="F24" s="856">
        <f>'Assmt Front'!E68</f>
        <v>4</v>
      </c>
      <c r="G24" s="857"/>
      <c r="H24" s="145">
        <f>'Assmt Front'!G68</f>
        <v>1</v>
      </c>
      <c r="I24" s="856">
        <f>'Assmt Front'!H68</f>
        <v>4</v>
      </c>
      <c r="J24" s="857"/>
      <c r="K24" s="145">
        <f>'Assmt Front'!K68</f>
        <v>4</v>
      </c>
      <c r="L24" s="856">
        <f>'Assmt Front'!M68</f>
        <v>3</v>
      </c>
      <c r="M24" s="857"/>
      <c r="N24" s="145">
        <f>'Assmt Front'!P68</f>
        <v>1</v>
      </c>
      <c r="O24" s="145">
        <f>'Assmt Front'!Q68</f>
        <v>3</v>
      </c>
      <c r="P24" s="144">
        <f>'Assmt Front'!R68</f>
        <v>1</v>
      </c>
      <c r="Q24" s="147">
        <f>'Assmt Front'!U68</f>
        <v>5</v>
      </c>
      <c r="R24" s="146">
        <f>'Assmt Front'!X68</f>
        <v>5</v>
      </c>
      <c r="S24" s="144">
        <f>'Assmt Front'!Z68</f>
        <v>5</v>
      </c>
      <c r="T24" s="863">
        <f>'Assmt Front'!AB68</f>
        <v>0</v>
      </c>
      <c r="U24" s="864"/>
      <c r="V24" s="148">
        <f>'Assmt Front'!AC68</f>
        <v>0</v>
      </c>
      <c r="W24" s="860">
        <f>'Assmt Front'!AD68</f>
        <v>0</v>
      </c>
      <c r="X24" s="860"/>
      <c r="Y24" s="850">
        <f>'Assmt Front'!AF68</f>
        <v>0</v>
      </c>
      <c r="Z24" s="851"/>
      <c r="AA24" s="874"/>
      <c r="AB24" s="874"/>
    </row>
    <row r="25" spans="2:28" ht="12" customHeight="1">
      <c r="B25" s="854" t="s">
        <v>202</v>
      </c>
      <c r="C25" s="865"/>
      <c r="D25" s="865"/>
      <c r="E25" s="865"/>
      <c r="F25" s="855"/>
      <c r="G25" s="854" t="s">
        <v>203</v>
      </c>
      <c r="H25" s="855"/>
      <c r="I25" s="854" t="s">
        <v>204</v>
      </c>
      <c r="J25" s="855"/>
      <c r="K25" s="854" t="s">
        <v>205</v>
      </c>
      <c r="L25" s="865"/>
      <c r="M25" s="855"/>
      <c r="N25" s="854" t="s">
        <v>206</v>
      </c>
      <c r="O25" s="865"/>
      <c r="P25" s="865"/>
      <c r="Q25" s="865"/>
      <c r="R25" s="855"/>
      <c r="S25" s="854" t="s">
        <v>207</v>
      </c>
      <c r="T25" s="865"/>
      <c r="U25" s="865"/>
      <c r="V25" s="855"/>
      <c r="W25" s="854" t="s">
        <v>208</v>
      </c>
      <c r="X25" s="865"/>
      <c r="Y25" s="865"/>
      <c r="Z25" s="865"/>
      <c r="AA25" s="865"/>
      <c r="AB25" s="855"/>
    </row>
    <row r="26" spans="1:28" ht="21.75" customHeight="1">
      <c r="A26" s="3" t="s">
        <v>216</v>
      </c>
      <c r="B26" s="884"/>
      <c r="C26" s="885"/>
      <c r="D26" s="885"/>
      <c r="E26" s="885"/>
      <c r="F26" s="119" t="s">
        <v>71</v>
      </c>
      <c r="G26" s="786"/>
      <c r="H26" s="788"/>
      <c r="I26" s="786"/>
      <c r="J26" s="788"/>
      <c r="K26" s="786"/>
      <c r="L26" s="787"/>
      <c r="M26" s="788"/>
      <c r="N26" s="866" t="s">
        <v>74</v>
      </c>
      <c r="O26" s="867"/>
      <c r="P26" s="867"/>
      <c r="Q26" s="867"/>
      <c r="R26" s="868"/>
      <c r="S26" s="922"/>
      <c r="T26" s="923"/>
      <c r="U26" s="923"/>
      <c r="V26" s="924"/>
      <c r="W26" s="866"/>
      <c r="X26" s="867"/>
      <c r="Y26" s="867"/>
      <c r="Z26" s="867"/>
      <c r="AA26" s="867"/>
      <c r="AB26" s="868"/>
    </row>
    <row r="27" spans="1:28" ht="12" customHeight="1">
      <c r="A27" s="3"/>
      <c r="B27" s="809" t="s">
        <v>205</v>
      </c>
      <c r="C27" s="820"/>
      <c r="D27" s="809" t="s">
        <v>206</v>
      </c>
      <c r="E27" s="810"/>
      <c r="F27" s="810"/>
      <c r="G27" s="820"/>
      <c r="H27" s="809" t="s">
        <v>207</v>
      </c>
      <c r="I27" s="810"/>
      <c r="J27" s="820"/>
      <c r="K27" s="809"/>
      <c r="L27" s="810"/>
      <c r="M27" s="820"/>
      <c r="N27" s="809"/>
      <c r="O27" s="810"/>
      <c r="P27" s="810"/>
      <c r="Q27" s="810"/>
      <c r="R27" s="820"/>
      <c r="S27" s="809"/>
      <c r="T27" s="810"/>
      <c r="U27" s="810"/>
      <c r="V27" s="820"/>
      <c r="W27" s="809" t="s">
        <v>209</v>
      </c>
      <c r="X27" s="810"/>
      <c r="Y27" s="810"/>
      <c r="Z27" s="810"/>
      <c r="AA27" s="810"/>
      <c r="AB27" s="820"/>
    </row>
    <row r="28" spans="1:28" ht="21.75" customHeight="1">
      <c r="A28" s="3" t="s">
        <v>217</v>
      </c>
      <c r="B28" s="786"/>
      <c r="C28" s="788"/>
      <c r="D28" s="866"/>
      <c r="E28" s="867"/>
      <c r="F28" s="867"/>
      <c r="G28" s="868"/>
      <c r="H28" s="922"/>
      <c r="I28" s="923"/>
      <c r="J28" s="924"/>
      <c r="K28" s="786"/>
      <c r="L28" s="787"/>
      <c r="M28" s="788"/>
      <c r="N28" s="866"/>
      <c r="O28" s="867"/>
      <c r="P28" s="867"/>
      <c r="Q28" s="867"/>
      <c r="R28" s="868"/>
      <c r="S28" s="866"/>
      <c r="T28" s="867"/>
      <c r="U28" s="867"/>
      <c r="V28" s="868"/>
      <c r="W28" s="786"/>
      <c r="X28" s="787"/>
      <c r="Y28" s="787"/>
      <c r="Z28" s="787"/>
      <c r="AA28" s="787"/>
      <c r="AB28" s="788"/>
    </row>
    <row r="29" spans="1:28" ht="12" customHeight="1">
      <c r="A29" s="3"/>
      <c r="B29" s="882"/>
      <c r="C29" s="883"/>
      <c r="D29" s="925"/>
      <c r="E29" s="926"/>
      <c r="F29" s="926"/>
      <c r="G29" s="927"/>
      <c r="H29" s="928"/>
      <c r="I29" s="929"/>
      <c r="J29" s="930"/>
      <c r="K29" s="882"/>
      <c r="L29" s="615"/>
      <c r="M29" s="883"/>
      <c r="N29" s="925"/>
      <c r="O29" s="926"/>
      <c r="P29" s="926"/>
      <c r="Q29" s="926"/>
      <c r="R29" s="927"/>
      <c r="S29" s="925"/>
      <c r="T29" s="926"/>
      <c r="U29" s="926"/>
      <c r="V29" s="927"/>
      <c r="W29" s="809" t="s">
        <v>210</v>
      </c>
      <c r="X29" s="810"/>
      <c r="Y29" s="810"/>
      <c r="Z29" s="810"/>
      <c r="AA29" s="810"/>
      <c r="AB29" s="820"/>
    </row>
    <row r="30" spans="1:28" ht="21.75" customHeight="1">
      <c r="A30" s="3" t="s">
        <v>218</v>
      </c>
      <c r="B30" s="786"/>
      <c r="C30" s="788"/>
      <c r="D30" s="866"/>
      <c r="E30" s="867"/>
      <c r="F30" s="867"/>
      <c r="G30" s="868"/>
      <c r="H30" s="922"/>
      <c r="I30" s="923"/>
      <c r="J30" s="924"/>
      <c r="K30" s="786"/>
      <c r="L30" s="787"/>
      <c r="M30" s="788"/>
      <c r="N30" s="866"/>
      <c r="O30" s="867"/>
      <c r="P30" s="867"/>
      <c r="Q30" s="867"/>
      <c r="R30" s="868"/>
      <c r="S30" s="866"/>
      <c r="T30" s="867"/>
      <c r="U30" s="867"/>
      <c r="V30" s="868"/>
      <c r="W30" s="933"/>
      <c r="X30" s="934"/>
      <c r="Y30" s="934"/>
      <c r="Z30" s="934"/>
      <c r="AA30" s="934"/>
      <c r="AB30" s="935"/>
    </row>
    <row r="31" spans="1:28" ht="12" customHeight="1">
      <c r="A31" s="3"/>
      <c r="B31" s="886" t="s">
        <v>211</v>
      </c>
      <c r="C31" s="881"/>
      <c r="D31" s="886" t="s">
        <v>212</v>
      </c>
      <c r="E31" s="625"/>
      <c r="F31" s="625"/>
      <c r="G31" s="881"/>
      <c r="H31" s="886" t="s">
        <v>213</v>
      </c>
      <c r="I31" s="625"/>
      <c r="J31" s="881"/>
      <c r="K31" s="886" t="s">
        <v>211</v>
      </c>
      <c r="L31" s="625"/>
      <c r="M31" s="881"/>
      <c r="N31" s="886" t="s">
        <v>214</v>
      </c>
      <c r="O31" s="625"/>
      <c r="P31" s="625"/>
      <c r="Q31" s="625"/>
      <c r="R31" s="881"/>
      <c r="S31" s="886" t="s">
        <v>213</v>
      </c>
      <c r="T31" s="625"/>
      <c r="U31" s="625"/>
      <c r="V31" s="881"/>
      <c r="W31" s="625" t="s">
        <v>215</v>
      </c>
      <c r="X31" s="625"/>
      <c r="Y31" s="625"/>
      <c r="Z31" s="625"/>
      <c r="AA31" s="625"/>
      <c r="AB31" s="881"/>
    </row>
    <row r="32" spans="1:28" ht="15.75" customHeight="1">
      <c r="A32" s="3" t="s">
        <v>219</v>
      </c>
      <c r="B32" s="835"/>
      <c r="C32" s="837"/>
      <c r="D32" s="875"/>
      <c r="E32" s="876"/>
      <c r="F32" s="876"/>
      <c r="G32" s="877"/>
      <c r="H32" s="789"/>
      <c r="I32" s="790"/>
      <c r="J32" s="791"/>
      <c r="K32" s="789"/>
      <c r="L32" s="790"/>
      <c r="M32" s="791"/>
      <c r="N32" s="878"/>
      <c r="O32" s="879"/>
      <c r="P32" s="879"/>
      <c r="Q32" s="879"/>
      <c r="R32" s="880"/>
      <c r="S32" s="789"/>
      <c r="T32" s="790"/>
      <c r="U32" s="790"/>
      <c r="V32" s="791"/>
      <c r="W32" s="790"/>
      <c r="X32" s="790"/>
      <c r="Y32" s="790"/>
      <c r="Z32" s="790"/>
      <c r="AA32" s="790"/>
      <c r="AB32" s="791"/>
    </row>
    <row r="33" spans="1:28" ht="21" customHeight="1">
      <c r="A33" s="341"/>
      <c r="B33" s="341"/>
      <c r="C33" s="341"/>
      <c r="D33" s="341"/>
      <c r="E33" s="341"/>
      <c r="F33" s="341"/>
      <c r="G33" s="341"/>
      <c r="H33" s="341"/>
      <c r="I33" s="341"/>
      <c r="J33" s="341"/>
      <c r="K33" s="341"/>
      <c r="L33" s="341"/>
      <c r="M33" s="341"/>
      <c r="N33" s="341"/>
      <c r="O33" s="341"/>
      <c r="P33" s="341"/>
      <c r="Q33" s="341"/>
      <c r="R33" s="341"/>
      <c r="S33" s="341"/>
      <c r="T33" s="341"/>
      <c r="U33" s="341"/>
      <c r="V33" s="341"/>
      <c r="W33" s="341"/>
      <c r="X33" s="341"/>
      <c r="Y33" s="341"/>
      <c r="Z33" s="341"/>
      <c r="AA33" s="341"/>
      <c r="AB33" s="341"/>
    </row>
    <row r="34" spans="2:28" ht="10.5" customHeight="1">
      <c r="B34" s="32" t="s">
        <v>220</v>
      </c>
      <c r="C34" s="809" t="s">
        <v>221</v>
      </c>
      <c r="D34" s="810"/>
      <c r="E34" s="820"/>
      <c r="F34" s="809" t="s">
        <v>130</v>
      </c>
      <c r="G34" s="810"/>
      <c r="H34" s="820"/>
      <c r="I34" s="809" t="s">
        <v>222</v>
      </c>
      <c r="J34" s="810"/>
      <c r="K34" s="810"/>
      <c r="L34" s="820"/>
      <c r="M34" s="809" t="s">
        <v>211</v>
      </c>
      <c r="N34" s="820"/>
      <c r="O34" s="809" t="s">
        <v>214</v>
      </c>
      <c r="P34" s="820"/>
      <c r="Q34" s="809" t="s">
        <v>213</v>
      </c>
      <c r="R34" s="810"/>
      <c r="S34" s="820"/>
      <c r="T34" s="809" t="s">
        <v>210</v>
      </c>
      <c r="U34" s="810"/>
      <c r="V34" s="810"/>
      <c r="W34" s="809" t="s">
        <v>223</v>
      </c>
      <c r="X34" s="810"/>
      <c r="Y34" s="810"/>
      <c r="Z34" s="809" t="s">
        <v>224</v>
      </c>
      <c r="AA34" s="810"/>
      <c r="AB34" s="820"/>
    </row>
    <row r="35" spans="1:28" ht="16.5" customHeight="1">
      <c r="A35" s="824" t="s">
        <v>73</v>
      </c>
      <c r="B35" s="34" t="s">
        <v>71</v>
      </c>
      <c r="C35" s="887"/>
      <c r="D35" s="888"/>
      <c r="E35" s="889"/>
      <c r="F35" s="887"/>
      <c r="G35" s="888"/>
      <c r="H35" s="889"/>
      <c r="I35" s="828"/>
      <c r="J35" s="832"/>
      <c r="K35" s="832"/>
      <c r="L35" s="829"/>
      <c r="M35" s="895"/>
      <c r="N35" s="896"/>
      <c r="O35" s="828"/>
      <c r="P35" s="829"/>
      <c r="Q35" s="830"/>
      <c r="R35" s="831"/>
      <c r="S35" s="831"/>
      <c r="T35" s="825"/>
      <c r="U35" s="826"/>
      <c r="V35" s="827"/>
      <c r="W35" s="814"/>
      <c r="X35" s="815"/>
      <c r="Y35" s="816"/>
      <c r="Z35" s="814"/>
      <c r="AA35" s="815"/>
      <c r="AB35" s="816"/>
    </row>
    <row r="36" spans="1:28" ht="13.5" customHeight="1">
      <c r="A36" s="824"/>
      <c r="B36" s="126"/>
      <c r="C36" s="798"/>
      <c r="D36" s="799"/>
      <c r="E36" s="800"/>
      <c r="F36" s="798"/>
      <c r="G36" s="799"/>
      <c r="H36" s="800"/>
      <c r="I36" s="875"/>
      <c r="J36" s="876"/>
      <c r="K36" s="876"/>
      <c r="L36" s="877"/>
      <c r="M36" s="898"/>
      <c r="N36" s="899"/>
      <c r="O36" s="875"/>
      <c r="P36" s="877"/>
      <c r="Q36" s="835"/>
      <c r="R36" s="836"/>
      <c r="S36" s="837"/>
      <c r="T36" s="811"/>
      <c r="U36" s="812"/>
      <c r="V36" s="813"/>
      <c r="W36" s="817"/>
      <c r="X36" s="818"/>
      <c r="Y36" s="819"/>
      <c r="Z36" s="817"/>
      <c r="AA36" s="818"/>
      <c r="AB36" s="819"/>
    </row>
    <row r="37" spans="1:28" ht="16.5" customHeight="1">
      <c r="A37" s="824" t="s">
        <v>162</v>
      </c>
      <c r="B37" s="36" t="s">
        <v>71</v>
      </c>
      <c r="C37" s="795"/>
      <c r="D37" s="796"/>
      <c r="E37" s="797"/>
      <c r="F37" s="795"/>
      <c r="G37" s="796"/>
      <c r="H37" s="797"/>
      <c r="I37" s="890"/>
      <c r="J37" s="891"/>
      <c r="K37" s="891"/>
      <c r="L37" s="892"/>
      <c r="M37" s="833"/>
      <c r="N37" s="834"/>
      <c r="O37" s="890"/>
      <c r="P37" s="892"/>
      <c r="Q37" s="901"/>
      <c r="R37" s="902"/>
      <c r="S37" s="903"/>
      <c r="T37" s="792"/>
      <c r="U37" s="793"/>
      <c r="V37" s="794"/>
      <c r="W37" s="871"/>
      <c r="X37" s="872"/>
      <c r="Y37" s="873"/>
      <c r="Z37" s="871"/>
      <c r="AA37" s="872"/>
      <c r="AB37" s="873"/>
    </row>
    <row r="38" spans="1:28" ht="13.5" customHeight="1">
      <c r="A38" s="824"/>
      <c r="B38" s="126"/>
      <c r="C38" s="798"/>
      <c r="D38" s="799"/>
      <c r="E38" s="800"/>
      <c r="F38" s="798"/>
      <c r="G38" s="799"/>
      <c r="H38" s="800"/>
      <c r="I38" s="907"/>
      <c r="J38" s="918"/>
      <c r="K38" s="918"/>
      <c r="L38" s="908"/>
      <c r="M38" s="893"/>
      <c r="N38" s="894"/>
      <c r="O38" s="907"/>
      <c r="P38" s="908"/>
      <c r="Q38" s="909"/>
      <c r="R38" s="910"/>
      <c r="S38" s="911"/>
      <c r="T38" s="904"/>
      <c r="U38" s="905"/>
      <c r="V38" s="906"/>
      <c r="W38" s="817"/>
      <c r="X38" s="818"/>
      <c r="Y38" s="819"/>
      <c r="Z38" s="817"/>
      <c r="AA38" s="818"/>
      <c r="AB38" s="819"/>
    </row>
    <row r="39" spans="1:28" ht="16.5" customHeight="1">
      <c r="A39" s="824" t="s">
        <v>225</v>
      </c>
      <c r="B39" s="36" t="s">
        <v>71</v>
      </c>
      <c r="C39" s="795"/>
      <c r="D39" s="796"/>
      <c r="E39" s="797"/>
      <c r="F39" s="795"/>
      <c r="G39" s="796"/>
      <c r="H39" s="797"/>
      <c r="I39" s="890"/>
      <c r="J39" s="891"/>
      <c r="K39" s="891"/>
      <c r="L39" s="892"/>
      <c r="M39" s="833"/>
      <c r="N39" s="834"/>
      <c r="O39" s="890"/>
      <c r="P39" s="892"/>
      <c r="Q39" s="901"/>
      <c r="R39" s="902"/>
      <c r="S39" s="903"/>
      <c r="T39" s="792"/>
      <c r="U39" s="793"/>
      <c r="V39" s="794"/>
      <c r="W39" s="871"/>
      <c r="X39" s="872"/>
      <c r="Y39" s="873"/>
      <c r="Z39" s="871"/>
      <c r="AA39" s="872"/>
      <c r="AB39" s="873"/>
    </row>
    <row r="40" spans="1:28" ht="13.5" customHeight="1">
      <c r="A40" s="824"/>
      <c r="B40" s="127"/>
      <c r="C40" s="798"/>
      <c r="D40" s="799"/>
      <c r="E40" s="800"/>
      <c r="F40" s="798"/>
      <c r="G40" s="799"/>
      <c r="H40" s="800"/>
      <c r="I40" s="875"/>
      <c r="J40" s="876"/>
      <c r="K40" s="876"/>
      <c r="L40" s="877"/>
      <c r="M40" s="898"/>
      <c r="N40" s="899"/>
      <c r="O40" s="875"/>
      <c r="P40" s="877"/>
      <c r="Q40" s="835"/>
      <c r="R40" s="836"/>
      <c r="S40" s="837"/>
      <c r="T40" s="904"/>
      <c r="U40" s="905"/>
      <c r="V40" s="906"/>
      <c r="W40" s="817"/>
      <c r="X40" s="818"/>
      <c r="Y40" s="819"/>
      <c r="Z40" s="817"/>
      <c r="AA40" s="818"/>
      <c r="AB40" s="819"/>
    </row>
    <row r="41" spans="1:28" ht="21" customHeight="1">
      <c r="A41" s="341"/>
      <c r="B41" s="341"/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  <c r="U41" s="341"/>
      <c r="V41" s="341"/>
      <c r="W41" s="341"/>
      <c r="X41" s="341"/>
      <c r="Y41" s="341"/>
      <c r="Z41" s="341"/>
      <c r="AA41" s="341"/>
      <c r="AB41" s="341"/>
    </row>
    <row r="42" spans="1:28" ht="12" customHeight="1">
      <c r="A42" s="824" t="s">
        <v>235</v>
      </c>
      <c r="B42" s="809" t="s">
        <v>229</v>
      </c>
      <c r="C42" s="810"/>
      <c r="D42" s="810"/>
      <c r="E42" s="810"/>
      <c r="F42" s="810"/>
      <c r="G42" s="820"/>
      <c r="H42" s="809" t="s">
        <v>226</v>
      </c>
      <c r="I42" s="820"/>
      <c r="J42" s="809" t="s">
        <v>227</v>
      </c>
      <c r="K42" s="810"/>
      <c r="L42" s="810"/>
      <c r="M42" s="810"/>
      <c r="N42" s="810"/>
      <c r="O42" s="820"/>
      <c r="P42" s="809" t="s">
        <v>228</v>
      </c>
      <c r="Q42" s="810"/>
      <c r="R42" s="810"/>
      <c r="S42" s="810"/>
      <c r="T42" s="810"/>
      <c r="U42" s="810"/>
      <c r="V42" s="810"/>
      <c r="W42" s="810"/>
      <c r="X42" s="810"/>
      <c r="Y42" s="810"/>
      <c r="Z42" s="810"/>
      <c r="AA42" s="810"/>
      <c r="AB42" s="820"/>
    </row>
    <row r="43" spans="1:28" ht="21" customHeight="1">
      <c r="A43" s="824"/>
      <c r="B43" s="884">
        <v>40882</v>
      </c>
      <c r="C43" s="885"/>
      <c r="D43" s="885"/>
      <c r="E43" s="885"/>
      <c r="F43" s="885"/>
      <c r="G43" s="900"/>
      <c r="H43" s="852"/>
      <c r="I43" s="853"/>
      <c r="J43" s="919">
        <f>'Assmt Front'!AG10</f>
        <v>41233</v>
      </c>
      <c r="K43" s="920"/>
      <c r="L43" s="920"/>
      <c r="M43" s="920"/>
      <c r="N43" s="920"/>
      <c r="O43" s="921"/>
      <c r="P43" s="786" t="s">
        <v>452</v>
      </c>
      <c r="Q43" s="787"/>
      <c r="R43" s="787"/>
      <c r="S43" s="787"/>
      <c r="T43" s="787"/>
      <c r="U43" s="787"/>
      <c r="V43" s="787"/>
      <c r="W43" s="787"/>
      <c r="X43" s="787"/>
      <c r="Y43" s="787"/>
      <c r="Z43" s="787"/>
      <c r="AA43" s="787"/>
      <c r="AB43" s="788"/>
    </row>
    <row r="44" spans="1:28" ht="12.75" customHeight="1">
      <c r="A44" s="3"/>
      <c r="B44" s="809" t="s">
        <v>230</v>
      </c>
      <c r="C44" s="810"/>
      <c r="D44" s="820"/>
      <c r="E44" s="809" t="s">
        <v>231</v>
      </c>
      <c r="F44" s="810"/>
      <c r="G44" s="810"/>
      <c r="H44" s="810"/>
      <c r="I44" s="810"/>
      <c r="J44" s="810"/>
      <c r="K44" s="810"/>
      <c r="L44" s="810"/>
      <c r="M44" s="810"/>
      <c r="N44" s="810"/>
      <c r="O44" s="810"/>
      <c r="P44" s="820"/>
      <c r="Q44" s="809" t="s">
        <v>232</v>
      </c>
      <c r="R44" s="810"/>
      <c r="S44" s="810"/>
      <c r="T44" s="810"/>
      <c r="U44" s="820"/>
      <c r="V44" s="809" t="s">
        <v>233</v>
      </c>
      <c r="W44" s="810"/>
      <c r="X44" s="810"/>
      <c r="Y44" s="810"/>
      <c r="Z44" s="810"/>
      <c r="AA44" s="810"/>
      <c r="AB44" s="820"/>
    </row>
    <row r="45" spans="1:28" ht="21" customHeight="1">
      <c r="A45" s="3" t="s">
        <v>236</v>
      </c>
      <c r="B45" s="912"/>
      <c r="C45" s="913"/>
      <c r="D45" s="914"/>
      <c r="E45" s="915">
        <f>'Assmt Front'!$Y$2</f>
        <v>0</v>
      </c>
      <c r="F45" s="916"/>
      <c r="G45" s="916"/>
      <c r="H45" s="916"/>
      <c r="I45" s="916"/>
      <c r="J45" s="916"/>
      <c r="K45" s="916"/>
      <c r="L45" s="916"/>
      <c r="M45" s="916"/>
      <c r="N45" s="916"/>
      <c r="O45" s="916"/>
      <c r="P45" s="917"/>
      <c r="Q45" s="846" t="str">
        <f>'Assmt Front'!Y3</f>
        <v>135</v>
      </c>
      <c r="R45" s="807"/>
      <c r="S45" s="807"/>
      <c r="T45" s="807"/>
      <c r="U45" s="808"/>
      <c r="V45" s="771" t="s">
        <v>455</v>
      </c>
      <c r="W45" s="772"/>
      <c r="X45" s="772"/>
      <c r="Y45" s="773"/>
      <c r="Z45" s="773"/>
      <c r="AA45" s="773"/>
      <c r="AB45" s="774"/>
    </row>
    <row r="46" spans="1:28" ht="22.5" customHeight="1">
      <c r="A46" s="3" t="s">
        <v>237</v>
      </c>
      <c r="B46" s="782" t="s">
        <v>264</v>
      </c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782"/>
      <c r="O46" s="782"/>
      <c r="P46" s="782"/>
      <c r="Q46" s="782"/>
      <c r="R46" s="782"/>
      <c r="S46" s="782"/>
      <c r="T46" s="782"/>
      <c r="U46" s="782"/>
      <c r="V46" s="782"/>
      <c r="W46" s="782"/>
      <c r="X46" s="782"/>
      <c r="Y46" s="782"/>
      <c r="Z46" s="782"/>
      <c r="AA46" s="782"/>
      <c r="AB46" s="782"/>
    </row>
    <row r="47" spans="1:28" ht="12" customHeight="1">
      <c r="A47" s="3"/>
      <c r="B47" s="897" t="s">
        <v>265</v>
      </c>
      <c r="C47" s="897"/>
      <c r="D47" s="897"/>
      <c r="E47" s="897"/>
      <c r="F47" s="897"/>
      <c r="G47" s="897"/>
      <c r="H47" s="897"/>
      <c r="I47" s="897"/>
      <c r="J47" s="897"/>
      <c r="K47" s="897"/>
      <c r="L47" s="897"/>
      <c r="M47" s="897"/>
      <c r="N47" s="897"/>
      <c r="O47" s="897"/>
      <c r="P47" s="897"/>
      <c r="Q47" s="897"/>
      <c r="R47" s="897"/>
      <c r="S47" s="897"/>
      <c r="T47" s="897"/>
      <c r="U47" s="897"/>
      <c r="V47" s="897"/>
      <c r="W47" s="897"/>
      <c r="X47" s="897"/>
      <c r="Y47" s="897"/>
      <c r="Z47" s="897"/>
      <c r="AA47" s="897"/>
      <c r="AB47" s="897"/>
    </row>
    <row r="48" spans="1:28" ht="24" customHeight="1">
      <c r="A48" s="3" t="s">
        <v>238</v>
      </c>
      <c r="B48" s="630" t="s">
        <v>268</v>
      </c>
      <c r="C48" s="630"/>
      <c r="D48" s="630"/>
      <c r="E48" s="630"/>
      <c r="F48" s="630"/>
      <c r="G48" s="630"/>
      <c r="H48" s="630"/>
      <c r="I48" s="630"/>
      <c r="J48" s="630"/>
      <c r="K48" s="630"/>
      <c r="L48" s="630"/>
      <c r="M48" s="630"/>
      <c r="N48" s="630"/>
      <c r="O48" s="630" t="s">
        <v>266</v>
      </c>
      <c r="P48" s="630"/>
      <c r="Q48" s="630"/>
      <c r="R48" s="630"/>
      <c r="S48" s="630"/>
      <c r="T48" s="630" t="s">
        <v>277</v>
      </c>
      <c r="U48" s="630"/>
      <c r="V48" s="630"/>
      <c r="W48" s="931" t="s">
        <v>278</v>
      </c>
      <c r="X48" s="931"/>
      <c r="Y48" s="931"/>
      <c r="Z48" s="931"/>
      <c r="AA48" s="931"/>
      <c r="AB48" s="931"/>
    </row>
    <row r="49" spans="1:28" ht="12.75" customHeight="1">
      <c r="A49" s="341"/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  <c r="T49" s="341"/>
      <c r="U49" s="341"/>
      <c r="V49" s="341"/>
      <c r="W49" s="341"/>
      <c r="X49" s="341"/>
      <c r="Y49" s="341"/>
      <c r="Z49" s="341"/>
      <c r="AA49" s="341"/>
      <c r="AB49" s="341"/>
    </row>
    <row r="50" spans="1:28" ht="9.75">
      <c r="A50" s="3" t="s">
        <v>234</v>
      </c>
      <c r="B50" s="630" t="s">
        <v>269</v>
      </c>
      <c r="C50" s="630"/>
      <c r="D50" s="630"/>
      <c r="E50" s="630"/>
      <c r="F50" s="630"/>
      <c r="G50" s="630"/>
      <c r="H50" s="630"/>
      <c r="I50" s="630"/>
      <c r="J50" s="630"/>
      <c r="K50" s="630"/>
      <c r="L50" s="630"/>
      <c r="M50" s="630"/>
      <c r="N50" s="630"/>
      <c r="O50" s="630" t="s">
        <v>266</v>
      </c>
      <c r="P50" s="630"/>
      <c r="Q50" s="630"/>
      <c r="R50" s="630"/>
      <c r="S50" s="630"/>
      <c r="T50" s="630" t="s">
        <v>267</v>
      </c>
      <c r="U50" s="630"/>
      <c r="V50" s="630"/>
      <c r="W50" s="630"/>
      <c r="X50" s="630"/>
      <c r="Y50" s="630"/>
      <c r="Z50" s="630"/>
      <c r="AA50" s="630"/>
      <c r="AB50" s="630"/>
    </row>
    <row r="51" spans="2:28" ht="23.25" customHeight="1">
      <c r="B51" s="775" t="s">
        <v>334</v>
      </c>
      <c r="C51" s="775"/>
      <c r="D51" s="775"/>
      <c r="E51" s="775"/>
      <c r="F51" s="775"/>
      <c r="G51" s="775"/>
      <c r="H51" s="775"/>
      <c r="I51" s="775"/>
      <c r="J51" s="775"/>
      <c r="K51" s="775"/>
      <c r="L51" s="775"/>
      <c r="M51" s="775"/>
      <c r="N51" s="775"/>
      <c r="O51" s="775"/>
      <c r="P51" s="775"/>
      <c r="Q51" s="775"/>
      <c r="R51" s="775"/>
      <c r="S51" s="775"/>
      <c r="T51" s="775"/>
      <c r="U51" s="775"/>
      <c r="V51" s="775"/>
      <c r="W51" s="775"/>
      <c r="X51" s="806" t="s">
        <v>270</v>
      </c>
      <c r="Y51" s="806"/>
      <c r="Z51" s="806"/>
      <c r="AA51" s="806"/>
      <c r="AB51" s="806"/>
    </row>
  </sheetData>
  <sheetProtection/>
  <mergeCells count="237">
    <mergeCell ref="N31:R31"/>
    <mergeCell ref="W48:AB48"/>
    <mergeCell ref="T48:V48"/>
    <mergeCell ref="A3:V3"/>
    <mergeCell ref="S29:V30"/>
    <mergeCell ref="S26:V26"/>
    <mergeCell ref="W28:AB28"/>
    <mergeCell ref="W27:AB27"/>
    <mergeCell ref="W29:AB29"/>
    <mergeCell ref="W30:AB30"/>
    <mergeCell ref="N29:R30"/>
    <mergeCell ref="S31:V31"/>
    <mergeCell ref="A49:AB49"/>
    <mergeCell ref="K27:M27"/>
    <mergeCell ref="K28:M28"/>
    <mergeCell ref="S27:V27"/>
    <mergeCell ref="S28:V28"/>
    <mergeCell ref="B29:C30"/>
    <mergeCell ref="H29:J30"/>
    <mergeCell ref="B28:C28"/>
    <mergeCell ref="D28:G28"/>
    <mergeCell ref="H28:J28"/>
    <mergeCell ref="B31:C31"/>
    <mergeCell ref="D31:G31"/>
    <mergeCell ref="H31:J31"/>
    <mergeCell ref="D29:G30"/>
    <mergeCell ref="O37:P37"/>
    <mergeCell ref="Q37:S37"/>
    <mergeCell ref="O38:P38"/>
    <mergeCell ref="Q38:S38"/>
    <mergeCell ref="B45:D45"/>
    <mergeCell ref="E45:P45"/>
    <mergeCell ref="I38:L38"/>
    <mergeCell ref="J43:O43"/>
    <mergeCell ref="I39:L39"/>
    <mergeCell ref="T40:V40"/>
    <mergeCell ref="T50:AB50"/>
    <mergeCell ref="V44:AB44"/>
    <mergeCell ref="A41:AB41"/>
    <mergeCell ref="M40:N40"/>
    <mergeCell ref="A42:A43"/>
    <mergeCell ref="J42:O42"/>
    <mergeCell ref="P42:AB42"/>
    <mergeCell ref="I40:L40"/>
    <mergeCell ref="O48:S48"/>
    <mergeCell ref="O36:P36"/>
    <mergeCell ref="O39:P39"/>
    <mergeCell ref="Q39:S39"/>
    <mergeCell ref="B44:D44"/>
    <mergeCell ref="E44:P44"/>
    <mergeCell ref="Q44:U44"/>
    <mergeCell ref="O40:P40"/>
    <mergeCell ref="Q40:S40"/>
    <mergeCell ref="T39:V39"/>
    <mergeCell ref="T38:V38"/>
    <mergeCell ref="I36:L36"/>
    <mergeCell ref="M36:N36"/>
    <mergeCell ref="B50:N50"/>
    <mergeCell ref="O50:S50"/>
    <mergeCell ref="P43:AB43"/>
    <mergeCell ref="B42:G42"/>
    <mergeCell ref="H42:I42"/>
    <mergeCell ref="Q45:U45"/>
    <mergeCell ref="B43:G43"/>
    <mergeCell ref="H43:I43"/>
    <mergeCell ref="B48:N48"/>
    <mergeCell ref="C35:E36"/>
    <mergeCell ref="F35:H36"/>
    <mergeCell ref="I37:L37"/>
    <mergeCell ref="M37:N37"/>
    <mergeCell ref="C37:E38"/>
    <mergeCell ref="F37:H38"/>
    <mergeCell ref="M38:N38"/>
    <mergeCell ref="M35:N35"/>
    <mergeCell ref="B47:AB47"/>
    <mergeCell ref="M34:N34"/>
    <mergeCell ref="A33:AB33"/>
    <mergeCell ref="B32:C32"/>
    <mergeCell ref="C34:E34"/>
    <mergeCell ref="F34:H34"/>
    <mergeCell ref="Z34:AB34"/>
    <mergeCell ref="W34:Y34"/>
    <mergeCell ref="O34:P34"/>
    <mergeCell ref="Q34:S34"/>
    <mergeCell ref="I34:L34"/>
    <mergeCell ref="Z4:AB4"/>
    <mergeCell ref="D32:G32"/>
    <mergeCell ref="H32:J32"/>
    <mergeCell ref="K32:M32"/>
    <mergeCell ref="N32:R32"/>
    <mergeCell ref="W31:AB31"/>
    <mergeCell ref="W32:AB32"/>
    <mergeCell ref="K29:M30"/>
    <mergeCell ref="B26:E26"/>
    <mergeCell ref="K31:M31"/>
    <mergeCell ref="W39:Y40"/>
    <mergeCell ref="Z39:AB40"/>
    <mergeCell ref="Z17:AB17"/>
    <mergeCell ref="X16:Y16"/>
    <mergeCell ref="Z16:AB16"/>
    <mergeCell ref="W25:AB25"/>
    <mergeCell ref="W26:AB26"/>
    <mergeCell ref="Z37:AB38"/>
    <mergeCell ref="W37:Y38"/>
    <mergeCell ref="AA24:AB24"/>
    <mergeCell ref="U4:V4"/>
    <mergeCell ref="N28:R28"/>
    <mergeCell ref="L8:U8"/>
    <mergeCell ref="L9:U9"/>
    <mergeCell ref="L24:M24"/>
    <mergeCell ref="N27:R27"/>
    <mergeCell ref="K25:M25"/>
    <mergeCell ref="M15:O15"/>
    <mergeCell ref="P15:Q15"/>
    <mergeCell ref="S25:V25"/>
    <mergeCell ref="B27:C27"/>
    <mergeCell ref="D27:G27"/>
    <mergeCell ref="H27:J27"/>
    <mergeCell ref="G26:H26"/>
    <mergeCell ref="I26:J26"/>
    <mergeCell ref="N25:R25"/>
    <mergeCell ref="K26:M26"/>
    <mergeCell ref="N26:R26"/>
    <mergeCell ref="B25:F25"/>
    <mergeCell ref="G25:H25"/>
    <mergeCell ref="I25:J25"/>
    <mergeCell ref="I24:J24"/>
    <mergeCell ref="B17:E17"/>
    <mergeCell ref="F17:G17"/>
    <mergeCell ref="H17:I17"/>
    <mergeCell ref="W24:X24"/>
    <mergeCell ref="D24:E24"/>
    <mergeCell ref="F24:G24"/>
    <mergeCell ref="T24:U24"/>
    <mergeCell ref="R17:T17"/>
    <mergeCell ref="N17:O17"/>
    <mergeCell ref="J17:K17"/>
    <mergeCell ref="L16:M16"/>
    <mergeCell ref="N16:O16"/>
    <mergeCell ref="P16:Q16"/>
    <mergeCell ref="P17:Q17"/>
    <mergeCell ref="Y24:Z24"/>
    <mergeCell ref="Z14:AB14"/>
    <mergeCell ref="K14:L14"/>
    <mergeCell ref="M14:O14"/>
    <mergeCell ref="P14:Q14"/>
    <mergeCell ref="X17:Y17"/>
    <mergeCell ref="L17:M17"/>
    <mergeCell ref="R16:T16"/>
    <mergeCell ref="U16:W16"/>
    <mergeCell ref="U17:W17"/>
    <mergeCell ref="B16:E16"/>
    <mergeCell ref="F16:G16"/>
    <mergeCell ref="H16:I16"/>
    <mergeCell ref="J16:K16"/>
    <mergeCell ref="V12:W12"/>
    <mergeCell ref="I15:J15"/>
    <mergeCell ref="K15:L15"/>
    <mergeCell ref="R14:Y14"/>
    <mergeCell ref="R15:Y15"/>
    <mergeCell ref="X12:AB12"/>
    <mergeCell ref="B13:K13"/>
    <mergeCell ref="V13:W13"/>
    <mergeCell ref="X13:AB13"/>
    <mergeCell ref="B12:K12"/>
    <mergeCell ref="L12:U12"/>
    <mergeCell ref="L13:U13"/>
    <mergeCell ref="B10:H10"/>
    <mergeCell ref="I10:K10"/>
    <mergeCell ref="L10:N10"/>
    <mergeCell ref="D15:F15"/>
    <mergeCell ref="G15:H15"/>
    <mergeCell ref="B14:C14"/>
    <mergeCell ref="D14:F14"/>
    <mergeCell ref="G14:H14"/>
    <mergeCell ref="I14:J14"/>
    <mergeCell ref="B15:C15"/>
    <mergeCell ref="O10:AB10"/>
    <mergeCell ref="I11:K11"/>
    <mergeCell ref="L11:N11"/>
    <mergeCell ref="O11:AB11"/>
    <mergeCell ref="U5:V5"/>
    <mergeCell ref="P5:T5"/>
    <mergeCell ref="B8:K8"/>
    <mergeCell ref="V8:W8"/>
    <mergeCell ref="D5:H5"/>
    <mergeCell ref="W5:X5"/>
    <mergeCell ref="K5:L5"/>
    <mergeCell ref="W3:AB3"/>
    <mergeCell ref="P4:T4"/>
    <mergeCell ref="B7:M7"/>
    <mergeCell ref="N7:Z7"/>
    <mergeCell ref="B5:C5"/>
    <mergeCell ref="M5:O5"/>
    <mergeCell ref="B6:M6"/>
    <mergeCell ref="N6:Z6"/>
    <mergeCell ref="W4:X4"/>
    <mergeCell ref="AA6:AB6"/>
    <mergeCell ref="A35:A36"/>
    <mergeCell ref="A37:A38"/>
    <mergeCell ref="A39:A40"/>
    <mergeCell ref="T35:V35"/>
    <mergeCell ref="O35:P35"/>
    <mergeCell ref="Q35:S35"/>
    <mergeCell ref="I35:L35"/>
    <mergeCell ref="M39:N39"/>
    <mergeCell ref="Q36:S36"/>
    <mergeCell ref="X51:AB51"/>
    <mergeCell ref="B51:W51"/>
    <mergeCell ref="Z5:AB5"/>
    <mergeCell ref="T34:V34"/>
    <mergeCell ref="T36:V36"/>
    <mergeCell ref="W35:Y36"/>
    <mergeCell ref="Z35:AB36"/>
    <mergeCell ref="AA7:AB7"/>
    <mergeCell ref="X8:AB8"/>
    <mergeCell ref="B9:K9"/>
    <mergeCell ref="B46:AB46"/>
    <mergeCell ref="X9:AB9"/>
    <mergeCell ref="Z15:AB15"/>
    <mergeCell ref="S32:V32"/>
    <mergeCell ref="T37:V37"/>
    <mergeCell ref="C39:E40"/>
    <mergeCell ref="F39:H40"/>
    <mergeCell ref="V9:W9"/>
    <mergeCell ref="B11:C11"/>
    <mergeCell ref="D11:H11"/>
    <mergeCell ref="V45:AB45"/>
    <mergeCell ref="B1:L1"/>
    <mergeCell ref="B2:L2"/>
    <mergeCell ref="M1:AB2"/>
    <mergeCell ref="M4:O4"/>
    <mergeCell ref="D4:H4"/>
    <mergeCell ref="I5:J5"/>
    <mergeCell ref="B4:C4"/>
    <mergeCell ref="I4:J4"/>
    <mergeCell ref="K4:L4"/>
  </mergeCells>
  <dataValidations count="43">
    <dataValidation type="list" allowBlank="1" showInputMessage="1" showErrorMessage="1" sqref="B45:D45">
      <formula1>"-,01,03,06,08,10,12,15"</formula1>
    </dataValidation>
    <dataValidation type="textLength" allowBlank="1" showInputMessage="1" showErrorMessage="1" prompt="01- Independent   &#10;02- Shared             &#10;03- Live-in provider( must be non-relative)&#10;04- TenantLandlord&#10;05- Board and room" error="Please enter two digits!" sqref="L17:M17">
      <formula1>2</formula1>
      <formula2>2</formula2>
    </dataValidation>
    <dataValidation allowBlank="1" showInputMessage="1" showErrorMessage="1" prompt="1 White           2- Hisp                         &#10;3- Blk               4- Pac Isl&#10;5- Am In          6- Other Asia&#10;7- Fillip             C- Chin &#10;H- Cambo        J- Jap&#10;K- Kor              M- Samoa&#10;N- Asian In      P- Haw&#10;R- Guam          T- Lao&#10;V- Viet" sqref="I15:J15"/>
    <dataValidation allowBlank="1" showInputMessage="1" showErrorMessage="1" prompt="1- Span                2- Cantonese        &#10;3- Jap                  4- Korean&#10;5- Tagalog           6- Other non-English&#10;7- English             A- Armenian&#10;C- Other Chinese&#10;H- Hmong&#10; I- Lao&#10;K- Hebrew&#10;N- Russian&#10;U- Farsi&#10;V- Vietnamese&#10;Other see CMIPS book" sqref="K15:L15"/>
    <dataValidation type="textLength" allowBlank="1" showInputMessage="1" showErrorMessage="1" prompt="1- RCP not at risk&#10;2- RCP at risk but not requires B$C placement&#10;3- Requires B$C&#10;4- Requires medical care&#10;5- RCP will become unemployed" error="Please check the code!" sqref="W24:X24">
      <formula1>1</formula1>
      <formula2>1</formula2>
    </dataValidation>
    <dataValidation allowBlank="1" prompt="00    RCP has own resources to obtain a PVR.&#10;11    RCP needs help to obtain a PVR." error="Please check the two digit code!" sqref="Y24:Z24"/>
    <dataValidation allowBlank="1" showInputMessage="1" showErrorMessage="1" prompt="1 - Clt. only&#10;2 - Clt./linked spouse&#10;3 - Clt./non-linked spouse  and Benefit code must be 8&#10;4 - Clt./non-linked parent&#10;5 - Clt./non-linked parents&#10;Codes 4&amp;5 for child under 21&#10;" sqref="G26:H26"/>
    <dataValidation allowBlank="1" showInputMessage="1" showErrorMessage="1" prompt="Code (1-7) for individual&#10;Code (8-14) for clt.w/ ineligible spouse&#10;Code(15-21) for eligible couple.&#10;Code 15 when you use combine income method&#10;" sqref="W28:AB28"/>
    <dataValidation allowBlank="1" showInputMessage="1" showErrorMessage="1" prompt="O - SSI J verified&#10;3 - Sight verified&#10;Others - Refer to CMIPS book" sqref="P15:Q15"/>
    <dataValidation type="textLength" allowBlank="1" showInputMessage="1" showErrorMessage="1" prompt="00 - None        11 - A&amp;A Spouse     14 - Unable Spouse     15 - IHSS Spouse&#10;12 - Spouse partially available/ble&#10;13 - Spouse Able/not avail   &#10;21 - Parent - prv all services &#10;22 - Parent - prv some srvc.&#10;23 - Parent - prv no srvc&#10;24 - IHSS Paren" error="Please check the code!" sqref="B17:E17">
      <formula1>2</formula1>
      <formula2>2</formula2>
    </dataValidation>
    <dataValidation allowBlank="1" showInputMessage="1" showErrorMessage="1" prompt="Link               Source&#10;1               1,2,4,5,6,7&#10;2,3,4,5     1,2,4,5,6,7,&#10;                 8,9" sqref="K26:M26"/>
    <dataValidation type="textLength" allowBlank="1" showInputMessage="1" showErrorMessage="1" error="No entry allow!&#10;" sqref="Z15:AB15">
      <formula1>0</formula1>
      <formula2>0</formula2>
    </dataValidation>
    <dataValidation allowBlank="1" showInputMessage="1" showErrorMessage="1" error="Please enter 4 digits for the year!" sqref="Z5:AB5"/>
    <dataValidation allowBlank="1" showInputMessage="1" showErrorMessage="1" error="Please enter two digits for the month!" sqref="Y5"/>
    <dataValidation allowBlank="1" showInputMessage="1" showErrorMessage="1" error="Please enter two digits for the day!" sqref="W5:X5"/>
    <dataValidation allowBlank="1" showInputMessage="1" showErrorMessage="1" error="Please check the zipcode!" sqref="X13:AB13"/>
    <dataValidation type="list" allowBlank="1" showInputMessage="1" showErrorMessage="1" sqref="B15:C15">
      <formula1>"R,I,E,L,D,T"</formula1>
    </dataValidation>
    <dataValidation type="textLength" allowBlank="1" showInputMessage="1" showErrorMessage="1" error="No entry allow!" sqref="F17:G17">
      <formula1>0</formula1>
      <formula2>0</formula2>
    </dataValidation>
    <dataValidation type="textLength" allowBlank="1" showInputMessage="1" showErrorMessage="1" error="Not an entry field!" sqref="H17:I17">
      <formula1>0</formula1>
      <formula2>0</formula2>
    </dataValidation>
    <dataValidation type="textLength" allowBlank="1" showInputMessage="1" showErrorMessage="1" prompt="01  -  House&#10;02  -  Apartment&#10;03  -  Mobil Home&#10;04  -  Hotel&#10;05  -  Other" sqref="J17:K17">
      <formula1>2</formula1>
      <formula2>2</formula2>
    </dataValidation>
    <dataValidation type="list" allowBlank="1" showInputMessage="1" showErrorMessage="1" sqref="W48:AB48">
      <formula1>"-,Approval,Denial,Change, Correction,ICT,Manual NOA,Terminate, IDT,Increase-T/S Suppl.,Decrease-O/P?,Request T/S"</formula1>
    </dataValidation>
    <dataValidation allowBlank="1" showInputMessage="1" showErrorMessage="1" prompt="Acceptable code: 1,2,3,4,5" sqref="B24"/>
    <dataValidation allowBlank="1" showInputMessage="1" showErrorMessage="1" prompt="Acceptable codes:  1,4,5" sqref="C24"/>
    <dataValidation allowBlank="1" showInputMessage="1" showErrorMessage="1" prompt="Acceptable codes:  1,3,5&#10;" sqref="D24:E24"/>
    <dataValidation allowBlank="1" showInputMessage="1" showErrorMessage="1" prompt="Acceptable codes: 1,2,3,4,5,6" sqref="F24:G24"/>
    <dataValidation allowBlank="1" showInputMessage="1" showErrorMessage="1" prompt="Acceptable codes:   1,2,3,4,5" sqref="H24"/>
    <dataValidation allowBlank="1" showInputMessage="1" showErrorMessage="1" prompt="Acceptable codes:  1,2,3,4,5" sqref="I24:J24"/>
    <dataValidation allowBlank="1" showInputMessage="1" showErrorMessage="1" prompt="Acceptable codes:  1,2,3,4,5" error="Incorrect codes!" sqref="N24"/>
    <dataValidation allowBlank="1" showInputMessage="1" showErrorMessage="1" prompt="Acceptable codes:  1,2,3,4,5" error="Incorrect code!" sqref="L24:M24"/>
    <dataValidation allowBlank="1" showInputMessage="1" showErrorMessage="1" prompt="Acceptable codes:  1,2,3,4,5" error="Incorrecte code!" sqref="K24"/>
    <dataValidation allowBlank="1" showInputMessage="1" showErrorMessage="1" prompt="Acceptable codes:  1,2,3,4,5,6" sqref="O24"/>
    <dataValidation allowBlank="1" showInputMessage="1" showErrorMessage="1" prompt="Acceptable codes:  1,5,6" sqref="P24"/>
    <dataValidation allowBlank="1" showInputMessage="1" showErrorMessage="1" prompt="1 - No problem&#10;2 - Occasional disorientation/confusion apparent but not at risk.&#10;5 - Severe disorientation/ at risk." sqref="S24"/>
    <dataValidation allowBlank="1" showInputMessage="1" showErrorMessage="1" prompt="1 - No problem&#10;2 - Occasional disorientation/confusion apparent but not at risk.&#10;5 - Severe disorientation/ at risk." error="Please check code!" sqref="R24"/>
    <dataValidation allowBlank="1" showInputMessage="1" showErrorMessage="1" error="No entry allow!" sqref="I5:J5"/>
    <dataValidation allowBlank="1" showInputMessage="1" showErrorMessage="1" prompt="Don't forget to code the PHN, if applicable.&#10;PHN Action* MM/DDYY&#10;&#10;*Actions are:&#10;INCR: Increase&#10;DECR: Decrease&#10;TERM: Terminate Case&#10;ELIG: Activate Case&#10;FH INCR: Fair Hearing Increase&#10;FH DECR: Fair Hearing Decrease&#10;OTH: Other brief description&#10;" sqref="P43:AB43"/>
    <dataValidation allowBlank="1" error="Not an entry field!" sqref="V45:AB45"/>
    <dataValidation allowBlank="1" showInputMessage="1" showErrorMessage="1" error="Not an entry field!" sqref="N17:O17"/>
    <dataValidation type="list" allowBlank="1" showInputMessage="1" showErrorMessage="1" sqref="M5:O5">
      <formula1>"10,20,60,18,28,68"</formula1>
    </dataValidation>
    <dataValidation allowBlank="1" showInputMessage="1" showErrorMessage="1" prompt="The first letter indicates the degree of contact necessary:&#10;A, B,C,D,E,F,Z&#10;&#10;The second letter indicates the predominant special impairment:&#10;A,B,C,D,E,Z&#10;&#10;The third letter indicates the predominant life support needed:&#10;A,B,C,D,E,F,G,Z" sqref="I11:K11"/>
    <dataValidation allowBlank="1" showInputMessage="1" showErrorMessage="1" prompt="A-other than BC/BS, B-BC,C-CHAMPUS,D-Prud, E-Aetna, F-Medicare HMO, G-AG, H-Mutual of Omaha, I-Met Life, J-John Hancock, K-Kaiser, M-Two or more, N-None, P-Prepaid, Q-Equicor/Equitable, R-Ross Loos, S-BS, T-Travelers, U-Conn Gen, V-Var, W-Great West, X  " sqref="M15:O15"/>
    <dataValidation allowBlank="1" showInputMessage="1" showErrorMessage="1" prompt="Date may be mid month for intake but must be first of the month every other time." sqref="B26:E26"/>
    <dataValidation allowBlank="1" showInputMessage="1" showErrorMessage="1" prompt="1 - No problem&#10;2 - Occasional disorientation/confusion apparent but not at risk.&#10;5 - Severe disorientation/ at risk." error="Please check code!" sqref="Q24"/>
  </dataValidations>
  <printOptions/>
  <pageMargins left="0.25" right="0.25" top="0.31" bottom="0.2" header="0.2" footer="0.2"/>
  <pageSetup fitToHeight="1" fitToWidth="1" horizontalDpi="600" verticalDpi="600" orientation="portrait" scale="99"/>
  <headerFooter alignWithMargins="0">
    <oddFooter>&amp;R&amp;F</oddFooter>
  </headerFooter>
  <drawing r:id="rId3"/>
  <legacyDrawing r:id="rId2"/>
  <oleObjects>
    <oleObject progId="Visio.Drawing.6" shapeId="22877468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719"/>
  <sheetViews>
    <sheetView zoomScale="85" zoomScaleNormal="85" zoomScaleSheetLayoutView="100" workbookViewId="0" topLeftCell="A19">
      <selection activeCell="L35" sqref="L35:M35"/>
    </sheetView>
  </sheetViews>
  <sheetFormatPr defaultColWidth="9" defaultRowHeight="11.25" outlineLevelRow="1"/>
  <cols>
    <col min="1" max="1" width="4.83203125" style="0" customWidth="1"/>
    <col min="2" max="2" width="5.16015625" style="0" customWidth="1"/>
    <col min="3" max="3" width="12.33203125" style="0" customWidth="1"/>
    <col min="4" max="4" width="10.66015625" style="0" customWidth="1"/>
    <col min="5" max="5" width="4.66015625" style="0" customWidth="1"/>
    <col min="6" max="6" width="5.83203125" style="0" customWidth="1"/>
    <col min="7" max="7" width="6.33203125" style="0" customWidth="1"/>
    <col min="8" max="8" width="6.66015625" style="0" customWidth="1"/>
    <col min="9" max="9" width="7.16015625" style="0" customWidth="1"/>
    <col min="10" max="10" width="6.66015625" style="0" customWidth="1"/>
    <col min="11" max="11" width="6.33203125" style="0" customWidth="1"/>
    <col min="12" max="12" width="10.33203125" style="0" customWidth="1"/>
    <col min="13" max="13" width="7.83203125" style="0" customWidth="1"/>
    <col min="14" max="14" width="6.83203125" style="0" customWidth="1"/>
    <col min="15" max="15" width="12" style="0" customWidth="1"/>
    <col min="16" max="16" width="13.83203125" style="0" customWidth="1"/>
    <col min="17" max="17" width="12.83203125" style="0" customWidth="1"/>
    <col min="18" max="18" width="5.66015625" style="72" customWidth="1"/>
    <col min="19" max="19" width="4.83203125" style="72" customWidth="1"/>
    <col min="20" max="20" width="3.33203125" style="72" customWidth="1"/>
    <col min="21" max="21" width="6.33203125" style="72" customWidth="1"/>
    <col min="22" max="22" width="4.16015625" style="72" customWidth="1"/>
    <col min="23" max="23" width="5" style="72" customWidth="1"/>
    <col min="24" max="24" width="4.83203125" style="72" customWidth="1"/>
    <col min="25" max="25" width="5" style="72" customWidth="1"/>
    <col min="26" max="26" width="4.33203125" style="72" customWidth="1"/>
    <col min="27" max="27" width="7" style="72" customWidth="1"/>
    <col min="28" max="28" width="4.33203125" style="72" customWidth="1"/>
    <col min="29" max="29" width="3.33203125" style="72" customWidth="1"/>
    <col min="30" max="30" width="4.16015625" style="72" customWidth="1"/>
    <col min="31" max="31" width="1.3359375" style="72" customWidth="1"/>
    <col min="32" max="32" width="5" style="72" customWidth="1"/>
    <col min="33" max="33" width="5.83203125" style="72" customWidth="1"/>
    <col min="34" max="34" width="7" style="72" customWidth="1"/>
    <col min="35" max="35" width="3.33203125" style="72" customWidth="1"/>
    <col min="36" max="36" width="5.66015625" style="72" customWidth="1"/>
    <col min="37" max="37" width="1.83203125" style="72" customWidth="1"/>
    <col min="38" max="38" width="1.3359375" style="72" customWidth="1"/>
    <col min="39" max="39" width="0.1640625" style="72" hidden="1" customWidth="1"/>
    <col min="40" max="40" width="1.0078125" style="72" customWidth="1"/>
    <col min="41" max="41" width="1.0078125" style="72" hidden="1" customWidth="1"/>
    <col min="42" max="42" width="3.83203125" style="72" customWidth="1"/>
    <col min="43" max="43" width="31.33203125" style="72" customWidth="1"/>
    <col min="44" max="44" width="13.16015625" style="0" customWidth="1"/>
  </cols>
  <sheetData>
    <row r="1" spans="1:41" ht="20.25" customHeight="1">
      <c r="A1" s="39"/>
      <c r="B1" s="942" t="s">
        <v>274</v>
      </c>
      <c r="C1" s="942"/>
      <c r="D1" s="942"/>
      <c r="E1" s="942"/>
      <c r="F1" s="942"/>
      <c r="G1" s="942"/>
      <c r="H1" s="942"/>
      <c r="I1" s="942"/>
      <c r="J1" s="942"/>
      <c r="K1" s="942"/>
      <c r="L1" s="942"/>
      <c r="M1" s="942"/>
      <c r="N1" s="942"/>
      <c r="O1" s="942"/>
      <c r="P1" s="942"/>
      <c r="Q1" s="942"/>
      <c r="R1" s="77"/>
      <c r="S1" s="77"/>
      <c r="T1" s="77"/>
      <c r="U1" s="77"/>
      <c r="V1" s="77"/>
      <c r="W1" s="77"/>
      <c r="X1" s="77"/>
      <c r="Y1" s="77"/>
      <c r="Z1" s="77"/>
      <c r="AA1" s="77"/>
      <c r="AB1" s="103"/>
      <c r="AC1" s="77"/>
      <c r="AD1" s="77"/>
      <c r="AE1" s="77"/>
      <c r="AF1" s="77"/>
      <c r="AG1" s="77"/>
      <c r="AH1" s="77"/>
      <c r="AI1" s="77"/>
      <c r="AJ1" s="77"/>
      <c r="AK1" s="77"/>
      <c r="AO1" s="85"/>
    </row>
    <row r="2" spans="1:41" ht="14.25" customHeight="1">
      <c r="A2" s="23"/>
      <c r="B2" s="978" t="s">
        <v>114</v>
      </c>
      <c r="C2" s="979"/>
      <c r="D2" s="979"/>
      <c r="E2" s="980"/>
      <c r="F2" s="41" t="s">
        <v>242</v>
      </c>
      <c r="G2" s="969" t="s">
        <v>240</v>
      </c>
      <c r="H2" s="970"/>
      <c r="I2" s="969" t="s">
        <v>133</v>
      </c>
      <c r="J2" s="970"/>
      <c r="K2" s="969" t="s">
        <v>115</v>
      </c>
      <c r="L2" s="970"/>
      <c r="M2" s="969" t="s">
        <v>118</v>
      </c>
      <c r="N2" s="1011"/>
      <c r="O2" s="43" t="s">
        <v>120</v>
      </c>
      <c r="P2" s="43"/>
      <c r="Q2" s="42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77"/>
      <c r="AD2" s="77"/>
      <c r="AE2" s="77"/>
      <c r="AF2" s="77"/>
      <c r="AG2" s="77"/>
      <c r="AH2" s="77"/>
      <c r="AI2" s="77"/>
      <c r="AJ2" s="77"/>
      <c r="AK2" s="77"/>
      <c r="AL2" s="85"/>
      <c r="AM2" s="85"/>
      <c r="AN2" s="85"/>
      <c r="AO2" s="85"/>
    </row>
    <row r="3" spans="1:41" ht="9" customHeight="1" hidden="1" outlineLevel="1">
      <c r="A3" s="20"/>
      <c r="B3" s="30"/>
      <c r="C3" s="23"/>
      <c r="D3" s="23"/>
      <c r="E3" s="38"/>
      <c r="F3" s="44"/>
      <c r="G3" s="971"/>
      <c r="H3" s="972"/>
      <c r="I3" s="971"/>
      <c r="J3" s="972"/>
      <c r="K3" s="46"/>
      <c r="L3" s="46"/>
      <c r="M3" s="46"/>
      <c r="N3" s="47"/>
      <c r="O3" s="46"/>
      <c r="P3" s="46"/>
      <c r="Q3" s="47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5"/>
      <c r="AM3" s="85"/>
      <c r="AN3" s="85"/>
      <c r="AO3" s="85"/>
    </row>
    <row r="4" spans="1:41" ht="17.25" customHeight="1" collapsed="1">
      <c r="A4" s="2"/>
      <c r="B4" s="975">
        <f>'Assmt Front'!D7</f>
        <v>0</v>
      </c>
      <c r="C4" s="976"/>
      <c r="D4" s="976"/>
      <c r="E4" s="977"/>
      <c r="F4" s="981"/>
      <c r="G4" s="971"/>
      <c r="H4" s="972"/>
      <c r="I4" s="971"/>
      <c r="J4" s="972"/>
      <c r="K4" s="971" t="s">
        <v>116</v>
      </c>
      <c r="L4" s="972"/>
      <c r="M4" s="971" t="s">
        <v>119</v>
      </c>
      <c r="N4" s="1012"/>
      <c r="O4" s="46" t="s">
        <v>121</v>
      </c>
      <c r="P4" s="46" t="s">
        <v>123</v>
      </c>
      <c r="Q4" s="45" t="s">
        <v>124</v>
      </c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100"/>
      <c r="AL4" s="85"/>
      <c r="AM4" s="85"/>
      <c r="AN4" s="85"/>
      <c r="AO4" s="85"/>
    </row>
    <row r="5" spans="1:41" ht="17.25" customHeight="1">
      <c r="A5" s="21"/>
      <c r="B5" s="35">
        <v>36</v>
      </c>
      <c r="C5" s="102" t="str">
        <f>'Assmt Front'!AA4</f>
        <v>2456789</v>
      </c>
      <c r="D5" s="967" t="str">
        <f>'Assmt Front'!AD4</f>
        <v>1</v>
      </c>
      <c r="E5" s="968"/>
      <c r="F5" s="982"/>
      <c r="G5" s="973"/>
      <c r="H5" s="974"/>
      <c r="I5" s="973"/>
      <c r="J5" s="974"/>
      <c r="K5" s="973" t="s">
        <v>117</v>
      </c>
      <c r="L5" s="974"/>
      <c r="M5" s="973"/>
      <c r="N5" s="1013"/>
      <c r="O5" s="49" t="s">
        <v>122</v>
      </c>
      <c r="P5" s="49" t="s">
        <v>117</v>
      </c>
      <c r="Q5" s="48" t="s">
        <v>125</v>
      </c>
      <c r="R5" s="99"/>
      <c r="S5" s="99"/>
      <c r="T5" s="99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  <c r="AJ5" s="99"/>
      <c r="AK5" s="84"/>
      <c r="AL5" s="85"/>
      <c r="AM5" s="85"/>
      <c r="AN5" s="85"/>
      <c r="AO5" s="85"/>
    </row>
    <row r="6" spans="1:41" ht="27" customHeight="1">
      <c r="A6" s="61" t="s">
        <v>8</v>
      </c>
      <c r="B6" s="954" t="s">
        <v>135</v>
      </c>
      <c r="C6" s="955"/>
      <c r="D6" s="955"/>
      <c r="E6" s="955"/>
      <c r="F6" s="956"/>
      <c r="G6" s="957">
        <f>SUM(Calculations!F15:Calculations!F20)</f>
        <v>5</v>
      </c>
      <c r="H6" s="958"/>
      <c r="I6" s="1005">
        <f>SUM(G6-O6-M6)</f>
        <v>2</v>
      </c>
      <c r="J6" s="1006"/>
      <c r="K6" s="1009">
        <f>SUM(Calculations!L15:L20)</f>
        <v>3</v>
      </c>
      <c r="L6" s="1010"/>
      <c r="M6" s="957">
        <f>IF(Calculations!AA7="Yes",Calculations!P20,IF('Alternative Res.'!W10&gt;0,'Alternative Res.'!W10,0))</f>
        <v>0</v>
      </c>
      <c r="N6" s="958"/>
      <c r="O6" s="254">
        <f aca="true" t="shared" si="0" ref="O6:O12">SUM(K6-M6)</f>
        <v>3</v>
      </c>
      <c r="P6" s="26"/>
      <c r="Q6" s="2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87"/>
      <c r="AD6" s="87"/>
      <c r="AE6" s="87"/>
      <c r="AF6" s="87"/>
      <c r="AG6" s="87"/>
      <c r="AH6" s="87"/>
      <c r="AI6" s="87"/>
      <c r="AJ6" s="87"/>
      <c r="AK6" s="87"/>
      <c r="AL6" s="85"/>
      <c r="AM6" s="85"/>
      <c r="AN6" s="85"/>
      <c r="AO6" s="85"/>
    </row>
    <row r="7" spans="1:41" ht="27" customHeight="1">
      <c r="A7" s="17" t="s">
        <v>10</v>
      </c>
      <c r="B7" s="954" t="s">
        <v>137</v>
      </c>
      <c r="C7" s="955"/>
      <c r="D7" s="955"/>
      <c r="E7" s="955"/>
      <c r="F7" s="956"/>
      <c r="G7" s="957">
        <f>SUM(Calculations!AB23:AB27)</f>
        <v>7.699999999999999</v>
      </c>
      <c r="H7" s="958"/>
      <c r="I7" s="1005">
        <f aca="true" t="shared" si="1" ref="I7:I12">SUM(G7-K7)</f>
        <v>3.499999999999999</v>
      </c>
      <c r="J7" s="1006"/>
      <c r="K7" s="1009">
        <f>Calculations!AH22</f>
        <v>4.2</v>
      </c>
      <c r="L7" s="1010"/>
      <c r="M7" s="959">
        <f>IF(OR(Calculations!AA7="Yes",Calculations!L8="Yes"),Calculations!AH22,IF('Alternative Res.'!W11&gt;0,'Alternative Res.'!W11,0))</f>
        <v>0</v>
      </c>
      <c r="N7" s="960"/>
      <c r="O7" s="149">
        <f t="shared" si="0"/>
        <v>4.2</v>
      </c>
      <c r="P7" s="26"/>
      <c r="Q7" s="24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87"/>
      <c r="AD7" s="87"/>
      <c r="AE7" s="87"/>
      <c r="AF7" s="87"/>
      <c r="AG7" s="87"/>
      <c r="AH7" s="87"/>
      <c r="AI7" s="87"/>
      <c r="AJ7" s="87"/>
      <c r="AK7" s="87"/>
      <c r="AL7" s="85"/>
      <c r="AM7" s="85"/>
      <c r="AN7" s="85"/>
      <c r="AO7" s="85"/>
    </row>
    <row r="8" spans="1:41" ht="27" customHeight="1">
      <c r="A8" s="17" t="s">
        <v>11</v>
      </c>
      <c r="B8" s="954" t="s">
        <v>138</v>
      </c>
      <c r="C8" s="955"/>
      <c r="D8" s="955"/>
      <c r="E8" s="955"/>
      <c r="F8" s="956"/>
      <c r="G8" s="959">
        <f>SUM(Calculations!AB30:AB32)</f>
        <v>2.333333333333333</v>
      </c>
      <c r="H8" s="960"/>
      <c r="I8" s="1007">
        <f t="shared" si="1"/>
        <v>1.1666666666666665</v>
      </c>
      <c r="J8" s="1008"/>
      <c r="K8" s="1009">
        <f>Calculations!AH29</f>
        <v>1.1666666666666665</v>
      </c>
      <c r="L8" s="1010"/>
      <c r="M8" s="959">
        <f>IF(OR(Calculations!AA7="Yes",Calculations!L8="Yes"),Calculations!AH29,IF('Alternative Res.'!W12&gt;0,'Alternative Res.'!W12,0))</f>
        <v>0</v>
      </c>
      <c r="N8" s="960"/>
      <c r="O8" s="149">
        <f t="shared" si="0"/>
        <v>1.1666666666666665</v>
      </c>
      <c r="P8" s="26"/>
      <c r="Q8" s="24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87"/>
      <c r="AD8" s="87"/>
      <c r="AE8" s="87"/>
      <c r="AF8" s="87"/>
      <c r="AG8" s="87"/>
      <c r="AH8" s="87"/>
      <c r="AI8" s="87"/>
      <c r="AJ8" s="87"/>
      <c r="AK8" s="87"/>
      <c r="AL8" s="85"/>
      <c r="AM8" s="85"/>
      <c r="AN8" s="85"/>
      <c r="AO8" s="85"/>
    </row>
    <row r="9" spans="1:41" ht="27" customHeight="1">
      <c r="A9" s="17" t="s">
        <v>12</v>
      </c>
      <c r="B9" s="954" t="s">
        <v>136</v>
      </c>
      <c r="C9" s="955"/>
      <c r="D9" s="955"/>
      <c r="E9" s="955"/>
      <c r="F9" s="956"/>
      <c r="G9" s="959">
        <f>SUM(Calculations!AB35:AB36)</f>
        <v>1.5</v>
      </c>
      <c r="H9" s="960"/>
      <c r="I9" s="1007">
        <f t="shared" si="1"/>
        <v>0.75</v>
      </c>
      <c r="J9" s="1008"/>
      <c r="K9" s="1009">
        <f>Calculations!AH34</f>
        <v>0.75</v>
      </c>
      <c r="L9" s="1010"/>
      <c r="M9" s="959">
        <f>IF(Calculations!AA7="Yes",Calculations!AH34,IF('Alternative Res.'!W13&gt;0,'Alternative Res.'!W13,0))</f>
        <v>0</v>
      </c>
      <c r="N9" s="960"/>
      <c r="O9" s="149">
        <f t="shared" si="0"/>
        <v>0.75</v>
      </c>
      <c r="P9" s="26"/>
      <c r="Q9" s="24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87"/>
      <c r="AD9" s="87"/>
      <c r="AE9" s="87"/>
      <c r="AF9" s="87"/>
      <c r="AG9" s="87"/>
      <c r="AH9" s="87"/>
      <c r="AI9" s="87"/>
      <c r="AJ9" s="87"/>
      <c r="AK9" s="87"/>
      <c r="AL9" s="85"/>
      <c r="AM9" s="85"/>
      <c r="AN9" s="85"/>
      <c r="AO9" s="85"/>
    </row>
    <row r="10" spans="1:41" ht="27" customHeight="1">
      <c r="A10" s="17" t="s">
        <v>13</v>
      </c>
      <c r="B10" s="954" t="s">
        <v>143</v>
      </c>
      <c r="C10" s="955"/>
      <c r="D10" s="955"/>
      <c r="E10" s="955"/>
      <c r="F10" s="956"/>
      <c r="G10" s="959">
        <f>Calculations!AB39</f>
        <v>1</v>
      </c>
      <c r="H10" s="960"/>
      <c r="I10" s="1007">
        <f t="shared" si="1"/>
        <v>0.5</v>
      </c>
      <c r="J10" s="1008"/>
      <c r="K10" s="1009">
        <f>Calculations!AH38</f>
        <v>0.5</v>
      </c>
      <c r="L10" s="1010"/>
      <c r="M10" s="959">
        <f>IF(OR(Calculations!AA7="Yes",Calculations!L8="Yes"),Calculations!AH38,IF('Alternative Res.'!W14&gt;0,'Alternative Res.'!W14,0))</f>
        <v>0</v>
      </c>
      <c r="N10" s="960"/>
      <c r="O10" s="149">
        <f t="shared" si="0"/>
        <v>0.5</v>
      </c>
      <c r="P10" s="26"/>
      <c r="Q10" s="24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87"/>
      <c r="AD10" s="87"/>
      <c r="AE10" s="87"/>
      <c r="AF10" s="87"/>
      <c r="AG10" s="87"/>
      <c r="AH10" s="87"/>
      <c r="AI10" s="87"/>
      <c r="AJ10" s="87"/>
      <c r="AK10" s="87"/>
      <c r="AL10" s="85"/>
      <c r="AM10" s="85"/>
      <c r="AN10" s="85"/>
      <c r="AO10" s="85"/>
    </row>
    <row r="11" spans="1:41" ht="27" customHeight="1">
      <c r="A11" s="17" t="s">
        <v>14</v>
      </c>
      <c r="B11" s="954" t="s">
        <v>142</v>
      </c>
      <c r="C11" s="955"/>
      <c r="D11" s="955"/>
      <c r="E11" s="955"/>
      <c r="F11" s="956"/>
      <c r="G11" s="959">
        <f>Calculations!AB42</f>
        <v>0.5</v>
      </c>
      <c r="H11" s="960"/>
      <c r="I11" s="1007">
        <f t="shared" si="1"/>
        <v>0.25</v>
      </c>
      <c r="J11" s="1008"/>
      <c r="K11" s="1009">
        <f>Calculations!AH41</f>
        <v>0.25</v>
      </c>
      <c r="L11" s="1010"/>
      <c r="M11" s="959">
        <f>IF(Calculations!AA7="Yes",Calculations!AH41,IF('Alternative Res.'!W15&gt;0,'Alternative Res.'!W15,0))</f>
        <v>0</v>
      </c>
      <c r="N11" s="960"/>
      <c r="O11" s="149">
        <f t="shared" si="0"/>
        <v>0.25</v>
      </c>
      <c r="P11" s="26"/>
      <c r="Q11" s="24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87"/>
      <c r="AD11" s="87"/>
      <c r="AE11" s="87"/>
      <c r="AF11" s="87"/>
      <c r="AG11" s="87"/>
      <c r="AH11" s="87"/>
      <c r="AI11" s="87"/>
      <c r="AJ11" s="87"/>
      <c r="AK11" s="87"/>
      <c r="AL11" s="85"/>
      <c r="AM11" s="85"/>
      <c r="AN11" s="85"/>
      <c r="AO11" s="85"/>
    </row>
    <row r="12" spans="1:41" ht="27" customHeight="1">
      <c r="A12" s="17" t="s">
        <v>15</v>
      </c>
      <c r="B12" s="954" t="s">
        <v>141</v>
      </c>
      <c r="C12" s="955"/>
      <c r="D12" s="955"/>
      <c r="E12" s="955"/>
      <c r="F12" s="956"/>
      <c r="G12" s="959">
        <f>Calculations!AB45</f>
        <v>0</v>
      </c>
      <c r="H12" s="960"/>
      <c r="I12" s="1007">
        <f t="shared" si="1"/>
        <v>0</v>
      </c>
      <c r="J12" s="1008"/>
      <c r="K12" s="1009">
        <f>Calculations!AH44</f>
        <v>0</v>
      </c>
      <c r="L12" s="1010"/>
      <c r="M12" s="959">
        <f>IF(Calculations!AA7="Yes",K12,IF('Alternative Res.'!W16&gt;0,'Alternative Res.'!W16,0))</f>
        <v>0</v>
      </c>
      <c r="N12" s="960"/>
      <c r="O12" s="149">
        <f t="shared" si="0"/>
        <v>0</v>
      </c>
      <c r="P12" s="26"/>
      <c r="Q12" s="24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105"/>
      <c r="AC12" s="87"/>
      <c r="AD12" s="87"/>
      <c r="AE12" s="87"/>
      <c r="AF12" s="87"/>
      <c r="AG12" s="87"/>
      <c r="AH12" s="87"/>
      <c r="AI12" s="87"/>
      <c r="AJ12" s="87"/>
      <c r="AK12" s="87"/>
      <c r="AL12" s="85"/>
      <c r="AM12" s="85"/>
      <c r="AN12" s="85"/>
      <c r="AO12" s="85"/>
    </row>
    <row r="13" spans="1:41" ht="27" customHeight="1">
      <c r="A13" s="17" t="s">
        <v>16</v>
      </c>
      <c r="B13" s="954" t="s">
        <v>139</v>
      </c>
      <c r="C13" s="955"/>
      <c r="D13" s="955"/>
      <c r="E13" s="955"/>
      <c r="F13" s="956"/>
      <c r="G13" s="957">
        <f>Calculations!AF47</f>
        <v>0</v>
      </c>
      <c r="H13" s="958"/>
      <c r="I13" s="993"/>
      <c r="J13" s="994"/>
      <c r="K13" s="999"/>
      <c r="L13" s="1000"/>
      <c r="M13" s="957">
        <f>'Alternative Res.'!W17</f>
        <v>0</v>
      </c>
      <c r="N13" s="958"/>
      <c r="O13" s="149">
        <f aca="true" t="shared" si="2" ref="O13:O24">SUM(G13-M13)</f>
        <v>0</v>
      </c>
      <c r="P13" s="26"/>
      <c r="Q13" s="24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87"/>
      <c r="AD13" s="87"/>
      <c r="AE13" s="87"/>
      <c r="AF13" s="87"/>
      <c r="AG13" s="87"/>
      <c r="AH13" s="87"/>
      <c r="AI13" s="87"/>
      <c r="AJ13" s="87"/>
      <c r="AK13" s="87"/>
      <c r="AL13" s="85"/>
      <c r="AM13" s="85"/>
      <c r="AN13" s="85"/>
      <c r="AO13" s="85"/>
    </row>
    <row r="14" spans="1:41" ht="27" customHeight="1">
      <c r="A14" s="17" t="s">
        <v>17</v>
      </c>
      <c r="B14" s="954" t="s">
        <v>140</v>
      </c>
      <c r="C14" s="955"/>
      <c r="D14" s="955"/>
      <c r="E14" s="955"/>
      <c r="F14" s="956"/>
      <c r="G14" s="957">
        <f>Calculations!AF53</f>
        <v>1.4</v>
      </c>
      <c r="H14" s="958"/>
      <c r="I14" s="993"/>
      <c r="J14" s="994"/>
      <c r="K14" s="999"/>
      <c r="L14" s="1000"/>
      <c r="M14" s="957">
        <f>'Alternative Res.'!W18</f>
        <v>0.3333333333333333</v>
      </c>
      <c r="N14" s="958"/>
      <c r="O14" s="149">
        <f t="shared" si="2"/>
        <v>1.0666666666666667</v>
      </c>
      <c r="P14" s="27"/>
      <c r="Q14" s="25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87"/>
      <c r="AD14" s="87"/>
      <c r="AE14" s="87"/>
      <c r="AF14" s="87"/>
      <c r="AG14" s="87"/>
      <c r="AH14" s="87"/>
      <c r="AI14" s="87"/>
      <c r="AJ14" s="87"/>
      <c r="AK14" s="87"/>
      <c r="AL14" s="85"/>
      <c r="AM14" s="85"/>
      <c r="AN14" s="85"/>
      <c r="AO14" s="85"/>
    </row>
    <row r="15" spans="1:41" ht="27" customHeight="1">
      <c r="A15" s="17" t="s">
        <v>18</v>
      </c>
      <c r="B15" s="954" t="s">
        <v>144</v>
      </c>
      <c r="C15" s="955"/>
      <c r="D15" s="955"/>
      <c r="E15" s="955"/>
      <c r="F15" s="956"/>
      <c r="G15" s="957">
        <f>Calculations!AF60</f>
        <v>1.0500000000000003</v>
      </c>
      <c r="H15" s="958"/>
      <c r="I15" s="993"/>
      <c r="J15" s="994"/>
      <c r="K15" s="999"/>
      <c r="L15" s="1000"/>
      <c r="M15" s="957">
        <f>'Alternative Res.'!W19</f>
        <v>0.25</v>
      </c>
      <c r="N15" s="958"/>
      <c r="O15" s="149">
        <f t="shared" si="2"/>
        <v>0.8000000000000003</v>
      </c>
      <c r="P15" s="27"/>
      <c r="Q15" s="25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87"/>
      <c r="AD15" s="87"/>
      <c r="AE15" s="87"/>
      <c r="AF15" s="87"/>
      <c r="AG15" s="87"/>
      <c r="AH15" s="87"/>
      <c r="AI15" s="87"/>
      <c r="AJ15" s="87"/>
      <c r="AK15" s="87"/>
      <c r="AL15" s="85"/>
      <c r="AM15" s="85"/>
      <c r="AN15" s="85"/>
      <c r="AO15" s="85"/>
    </row>
    <row r="16" spans="1:41" ht="27" customHeight="1">
      <c r="A16" s="17" t="s">
        <v>19</v>
      </c>
      <c r="B16" s="954" t="s">
        <v>145</v>
      </c>
      <c r="C16" s="955"/>
      <c r="D16" s="955"/>
      <c r="E16" s="955"/>
      <c r="F16" s="956"/>
      <c r="G16" s="957">
        <f>Calculations!AF66</f>
        <v>0</v>
      </c>
      <c r="H16" s="958"/>
      <c r="I16" s="993"/>
      <c r="J16" s="994"/>
      <c r="K16" s="999"/>
      <c r="L16" s="1000"/>
      <c r="M16" s="957">
        <f>'Alternative Res.'!W20</f>
        <v>0</v>
      </c>
      <c r="N16" s="958"/>
      <c r="O16" s="149">
        <f t="shared" si="2"/>
        <v>0</v>
      </c>
      <c r="P16" s="27"/>
      <c r="Q16" s="25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87"/>
      <c r="AD16" s="87"/>
      <c r="AE16" s="87"/>
      <c r="AF16" s="87"/>
      <c r="AG16" s="87"/>
      <c r="AH16" s="87"/>
      <c r="AI16" s="87"/>
      <c r="AJ16" s="87"/>
      <c r="AK16" s="87"/>
      <c r="AL16" s="85"/>
      <c r="AM16" s="85"/>
      <c r="AN16" s="85"/>
      <c r="AO16" s="85"/>
    </row>
    <row r="17" spans="1:41" ht="27" customHeight="1">
      <c r="A17" s="17" t="s">
        <v>20</v>
      </c>
      <c r="B17" s="954" t="s">
        <v>146</v>
      </c>
      <c r="C17" s="955"/>
      <c r="D17" s="955"/>
      <c r="E17" s="955"/>
      <c r="F17" s="956"/>
      <c r="G17" s="957">
        <f>Calculations!AF72</f>
        <v>1.7500000000000002</v>
      </c>
      <c r="H17" s="958"/>
      <c r="I17" s="993"/>
      <c r="J17" s="994"/>
      <c r="K17" s="999"/>
      <c r="L17" s="1000"/>
      <c r="M17" s="957">
        <f>'Alternative Res.'!W21</f>
        <v>0</v>
      </c>
      <c r="N17" s="958"/>
      <c r="O17" s="149">
        <f t="shared" si="2"/>
        <v>1.7500000000000002</v>
      </c>
      <c r="P17" s="27"/>
      <c r="Q17" s="25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87"/>
      <c r="AD17" s="87"/>
      <c r="AE17" s="87"/>
      <c r="AF17" s="87"/>
      <c r="AG17" s="87"/>
      <c r="AH17" s="87"/>
      <c r="AI17" s="87"/>
      <c r="AJ17" s="87"/>
      <c r="AK17" s="87"/>
      <c r="AL17" s="85"/>
      <c r="AM17" s="85"/>
      <c r="AN17" s="85"/>
      <c r="AO17" s="85"/>
    </row>
    <row r="18" spans="1:41" ht="27" customHeight="1">
      <c r="A18" s="17" t="s">
        <v>21</v>
      </c>
      <c r="B18" s="954" t="s">
        <v>147</v>
      </c>
      <c r="C18" s="955"/>
      <c r="D18" s="955"/>
      <c r="E18" s="955"/>
      <c r="F18" s="956"/>
      <c r="G18" s="957">
        <f>Calculations!AF76</f>
        <v>0</v>
      </c>
      <c r="H18" s="958"/>
      <c r="I18" s="993"/>
      <c r="J18" s="994"/>
      <c r="K18" s="999"/>
      <c r="L18" s="1000"/>
      <c r="M18" s="957">
        <f>'Alternative Res.'!W22</f>
        <v>0</v>
      </c>
      <c r="N18" s="958"/>
      <c r="O18" s="149">
        <f t="shared" si="2"/>
        <v>0</v>
      </c>
      <c r="P18" s="27"/>
      <c r="Q18" s="25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87"/>
      <c r="AD18" s="87"/>
      <c r="AE18" s="87"/>
      <c r="AF18" s="87"/>
      <c r="AG18" s="87"/>
      <c r="AH18" s="87"/>
      <c r="AI18" s="87"/>
      <c r="AJ18" s="87"/>
      <c r="AK18" s="87"/>
      <c r="AL18" s="85"/>
      <c r="AM18" s="85"/>
      <c r="AN18" s="85"/>
      <c r="AO18" s="85"/>
    </row>
    <row r="19" spans="1:41" ht="27" customHeight="1">
      <c r="A19" s="17" t="s">
        <v>22</v>
      </c>
      <c r="B19" s="954" t="s">
        <v>148</v>
      </c>
      <c r="C19" s="955"/>
      <c r="D19" s="955"/>
      <c r="E19" s="955"/>
      <c r="F19" s="956"/>
      <c r="G19" s="957">
        <f>Calculations!AF79</f>
        <v>0</v>
      </c>
      <c r="H19" s="958"/>
      <c r="I19" s="993"/>
      <c r="J19" s="994"/>
      <c r="K19" s="999"/>
      <c r="L19" s="1000"/>
      <c r="M19" s="957">
        <f>'Alternative Res.'!W23</f>
        <v>0</v>
      </c>
      <c r="N19" s="958"/>
      <c r="O19" s="149">
        <f t="shared" si="2"/>
        <v>0</v>
      </c>
      <c r="P19" s="27"/>
      <c r="Q19" s="2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87"/>
      <c r="AD19" s="87"/>
      <c r="AE19" s="87"/>
      <c r="AF19" s="87"/>
      <c r="AG19" s="87"/>
      <c r="AH19" s="87"/>
      <c r="AI19" s="87"/>
      <c r="AJ19" s="87"/>
      <c r="AK19" s="87"/>
      <c r="AL19" s="85"/>
      <c r="AM19" s="85"/>
      <c r="AN19" s="85"/>
      <c r="AO19" s="85"/>
    </row>
    <row r="20" spans="1:41" ht="27" customHeight="1">
      <c r="A20" s="17" t="s">
        <v>23</v>
      </c>
      <c r="B20" s="954" t="s">
        <v>149</v>
      </c>
      <c r="C20" s="955"/>
      <c r="D20" s="955"/>
      <c r="E20" s="955"/>
      <c r="F20" s="956"/>
      <c r="G20" s="957">
        <f>Calculations!AF85</f>
        <v>0</v>
      </c>
      <c r="H20" s="958"/>
      <c r="I20" s="993"/>
      <c r="J20" s="994"/>
      <c r="K20" s="999"/>
      <c r="L20" s="1000"/>
      <c r="M20" s="957">
        <f>'Alternative Res.'!W24</f>
        <v>0</v>
      </c>
      <c r="N20" s="958"/>
      <c r="O20" s="149">
        <f t="shared" si="2"/>
        <v>0</v>
      </c>
      <c r="P20" s="27"/>
      <c r="Q20" s="25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87"/>
      <c r="AD20" s="87"/>
      <c r="AE20" s="87"/>
      <c r="AF20" s="87"/>
      <c r="AG20" s="87"/>
      <c r="AH20" s="87"/>
      <c r="AI20" s="87"/>
      <c r="AJ20" s="87"/>
      <c r="AK20" s="87"/>
      <c r="AL20" s="85"/>
      <c r="AM20" s="85"/>
      <c r="AN20" s="85"/>
      <c r="AO20" s="85"/>
    </row>
    <row r="21" spans="1:41" ht="27" customHeight="1">
      <c r="A21" s="17" t="s">
        <v>24</v>
      </c>
      <c r="B21" s="954" t="s">
        <v>150</v>
      </c>
      <c r="C21" s="955"/>
      <c r="D21" s="955"/>
      <c r="E21" s="955"/>
      <c r="F21" s="956"/>
      <c r="G21" s="957">
        <f>Calculations!AF90</f>
        <v>3.6166666666666667</v>
      </c>
      <c r="H21" s="958"/>
      <c r="I21" s="993"/>
      <c r="J21" s="994"/>
      <c r="K21" s="999"/>
      <c r="L21" s="1000"/>
      <c r="M21" s="957">
        <f>'Alternative Res.'!W25</f>
        <v>0</v>
      </c>
      <c r="N21" s="958"/>
      <c r="O21" s="149">
        <f t="shared" si="2"/>
        <v>3.6166666666666667</v>
      </c>
      <c r="P21" s="27"/>
      <c r="Q21" s="25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87"/>
      <c r="AD21" s="87"/>
      <c r="AE21" s="87"/>
      <c r="AF21" s="87"/>
      <c r="AG21" s="87"/>
      <c r="AH21" s="87"/>
      <c r="AI21" s="87"/>
      <c r="AJ21" s="87"/>
      <c r="AK21" s="87"/>
      <c r="AL21" s="85"/>
      <c r="AM21" s="85"/>
      <c r="AN21" s="85"/>
      <c r="AO21" s="85"/>
    </row>
    <row r="22" spans="1:41" ht="27" customHeight="1">
      <c r="A22" s="17" t="s">
        <v>25</v>
      </c>
      <c r="B22" s="954" t="s">
        <v>151</v>
      </c>
      <c r="C22" s="955"/>
      <c r="D22" s="955"/>
      <c r="E22" s="955"/>
      <c r="F22" s="956"/>
      <c r="G22" s="957">
        <f>Calculations!AF97</f>
        <v>0</v>
      </c>
      <c r="H22" s="958"/>
      <c r="I22" s="993"/>
      <c r="J22" s="994"/>
      <c r="K22" s="999"/>
      <c r="L22" s="1000"/>
      <c r="M22" s="957">
        <f>'Alternative Res.'!W26</f>
        <v>0</v>
      </c>
      <c r="N22" s="958"/>
      <c r="O22" s="149">
        <f t="shared" si="2"/>
        <v>0</v>
      </c>
      <c r="P22" s="27"/>
      <c r="Q22" s="25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87"/>
      <c r="AD22" s="87"/>
      <c r="AE22" s="87"/>
      <c r="AF22" s="87"/>
      <c r="AG22" s="87"/>
      <c r="AH22" s="87"/>
      <c r="AI22" s="87"/>
      <c r="AJ22" s="87"/>
      <c r="AK22" s="87"/>
      <c r="AL22" s="85"/>
      <c r="AM22" s="85"/>
      <c r="AN22" s="85"/>
      <c r="AO22" s="85"/>
    </row>
    <row r="23" spans="1:41" ht="27" customHeight="1">
      <c r="A23" s="17" t="s">
        <v>26</v>
      </c>
      <c r="B23" s="961" t="s">
        <v>152</v>
      </c>
      <c r="C23" s="962"/>
      <c r="D23" s="962"/>
      <c r="E23" s="962"/>
      <c r="F23" s="963"/>
      <c r="G23" s="957">
        <f>Calculations!AF103</f>
        <v>0.23333333333333334</v>
      </c>
      <c r="H23" s="958"/>
      <c r="I23" s="993"/>
      <c r="J23" s="994"/>
      <c r="K23" s="999"/>
      <c r="L23" s="1000"/>
      <c r="M23" s="957">
        <f>'Alternative Res.'!W27</f>
        <v>0</v>
      </c>
      <c r="N23" s="958"/>
      <c r="O23" s="149">
        <f t="shared" si="2"/>
        <v>0.23333333333333334</v>
      </c>
      <c r="P23" s="27"/>
      <c r="Q23" s="25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87"/>
      <c r="AD23" s="87"/>
      <c r="AE23" s="87"/>
      <c r="AF23" s="87"/>
      <c r="AG23" s="87"/>
      <c r="AH23" s="87"/>
      <c r="AI23" s="87"/>
      <c r="AJ23" s="87"/>
      <c r="AK23" s="87"/>
      <c r="AL23" s="85"/>
      <c r="AM23" s="85"/>
      <c r="AN23" s="85"/>
      <c r="AO23" s="85"/>
    </row>
    <row r="24" spans="1:41" ht="14.25" customHeight="1">
      <c r="A24" s="1032" t="s">
        <v>27</v>
      </c>
      <c r="B24" s="964" t="s">
        <v>153</v>
      </c>
      <c r="C24" s="965"/>
      <c r="D24" s="965"/>
      <c r="E24" s="965"/>
      <c r="F24" s="966"/>
      <c r="G24" s="985">
        <f>Calculations!AF108</f>
        <v>0.03849114703618168</v>
      </c>
      <c r="H24" s="986"/>
      <c r="I24" s="995"/>
      <c r="J24" s="996"/>
      <c r="K24" s="1001"/>
      <c r="L24" s="1002"/>
      <c r="M24" s="985">
        <f>'Alternative Res.'!W28</f>
        <v>0</v>
      </c>
      <c r="N24" s="986"/>
      <c r="O24" s="1020">
        <f t="shared" si="2"/>
        <v>0.03849114703618168</v>
      </c>
      <c r="P24" s="1018"/>
      <c r="Q24" s="1016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87"/>
      <c r="AD24" s="87"/>
      <c r="AE24" s="87"/>
      <c r="AF24" s="87"/>
      <c r="AG24" s="87"/>
      <c r="AH24" s="87"/>
      <c r="AI24" s="87"/>
      <c r="AJ24" s="87"/>
      <c r="AK24" s="87"/>
      <c r="AL24" s="85"/>
      <c r="AM24" s="85"/>
      <c r="AN24" s="85"/>
      <c r="AO24" s="85"/>
    </row>
    <row r="25" spans="1:41" ht="14.25" customHeight="1">
      <c r="A25" s="989"/>
      <c r="B25" s="1033" t="s">
        <v>154</v>
      </c>
      <c r="C25" s="1034"/>
      <c r="D25" s="1034"/>
      <c r="E25" s="1034"/>
      <c r="F25" s="1035"/>
      <c r="G25" s="987"/>
      <c r="H25" s="988"/>
      <c r="I25" s="997"/>
      <c r="J25" s="998"/>
      <c r="K25" s="1003"/>
      <c r="L25" s="1004"/>
      <c r="M25" s="987"/>
      <c r="N25" s="988"/>
      <c r="O25" s="1021"/>
      <c r="P25" s="1019"/>
      <c r="Q25" s="101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87"/>
      <c r="AD25" s="87"/>
      <c r="AE25" s="87"/>
      <c r="AF25" s="87"/>
      <c r="AG25" s="87"/>
      <c r="AH25" s="87"/>
      <c r="AI25" s="87"/>
      <c r="AJ25" s="87"/>
      <c r="AK25" s="87"/>
      <c r="AL25" s="85"/>
      <c r="AM25" s="85"/>
      <c r="AN25" s="85"/>
      <c r="AO25" s="85"/>
    </row>
    <row r="26" spans="1:41" ht="14.25" customHeight="1">
      <c r="A26" s="989" t="s">
        <v>28</v>
      </c>
      <c r="B26" s="964" t="s">
        <v>155</v>
      </c>
      <c r="C26" s="965"/>
      <c r="D26" s="965"/>
      <c r="E26" s="965"/>
      <c r="F26" s="966"/>
      <c r="G26" s="985">
        <f>Calculations!AF120</f>
        <v>0</v>
      </c>
      <c r="H26" s="986"/>
      <c r="I26" s="995"/>
      <c r="J26" s="996"/>
      <c r="K26" s="1022"/>
      <c r="L26" s="1023"/>
      <c r="M26" s="985">
        <f>'Alternative Res.'!W30</f>
        <v>0</v>
      </c>
      <c r="N26" s="986"/>
      <c r="O26" s="1020">
        <f>SUM(G26-M26)</f>
        <v>0</v>
      </c>
      <c r="P26" s="1018"/>
      <c r="Q26" s="1016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87"/>
      <c r="AD26" s="87"/>
      <c r="AE26" s="87"/>
      <c r="AF26" s="87"/>
      <c r="AG26" s="87"/>
      <c r="AH26" s="87"/>
      <c r="AI26" s="87"/>
      <c r="AJ26" s="87"/>
      <c r="AK26" s="87"/>
      <c r="AL26" s="85"/>
      <c r="AM26" s="85"/>
      <c r="AN26" s="85"/>
      <c r="AO26" s="85"/>
    </row>
    <row r="27" spans="1:41" ht="14.25" customHeight="1">
      <c r="A27" s="989"/>
      <c r="B27" s="1033" t="s">
        <v>156</v>
      </c>
      <c r="C27" s="1034"/>
      <c r="D27" s="1034"/>
      <c r="E27" s="1034"/>
      <c r="F27" s="1035"/>
      <c r="G27" s="987"/>
      <c r="H27" s="988"/>
      <c r="I27" s="997"/>
      <c r="J27" s="998"/>
      <c r="K27" s="1024"/>
      <c r="L27" s="1025"/>
      <c r="M27" s="987"/>
      <c r="N27" s="988"/>
      <c r="O27" s="1021"/>
      <c r="P27" s="1019"/>
      <c r="Q27" s="101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87"/>
      <c r="AD27" s="87"/>
      <c r="AE27" s="87"/>
      <c r="AF27" s="87"/>
      <c r="AG27" s="87"/>
      <c r="AH27" s="87"/>
      <c r="AI27" s="87"/>
      <c r="AJ27" s="87"/>
      <c r="AK27" s="87"/>
      <c r="AL27" s="85"/>
      <c r="AM27" s="85"/>
      <c r="AN27" s="85"/>
      <c r="AO27" s="85"/>
    </row>
    <row r="28" spans="1:41" ht="27" customHeight="1">
      <c r="A28" s="17" t="s">
        <v>29</v>
      </c>
      <c r="B28" s="954" t="s">
        <v>157</v>
      </c>
      <c r="C28" s="955"/>
      <c r="D28" s="955"/>
      <c r="E28" s="955"/>
      <c r="F28" s="956"/>
      <c r="G28" s="957">
        <f>Calculations!AF125</f>
        <v>0</v>
      </c>
      <c r="H28" s="958"/>
      <c r="I28" s="1026"/>
      <c r="J28" s="1027"/>
      <c r="K28" s="1014"/>
      <c r="L28" s="1015"/>
      <c r="M28" s="957">
        <f>'Alternative Res.'!W32</f>
        <v>0</v>
      </c>
      <c r="N28" s="958"/>
      <c r="O28" s="149">
        <f>SUM(G28-M28)</f>
        <v>0</v>
      </c>
      <c r="P28" s="27"/>
      <c r="Q28" s="25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87"/>
      <c r="AD28" s="87"/>
      <c r="AE28" s="87"/>
      <c r="AF28" s="87"/>
      <c r="AG28" s="87"/>
      <c r="AH28" s="87"/>
      <c r="AI28" s="87"/>
      <c r="AJ28" s="87"/>
      <c r="AK28" s="87"/>
      <c r="AL28" s="85"/>
      <c r="AM28" s="85"/>
      <c r="AN28" s="85"/>
      <c r="AO28" s="85"/>
    </row>
    <row r="29" spans="1:41" ht="27" customHeight="1">
      <c r="A29" s="17" t="s">
        <v>30</v>
      </c>
      <c r="B29" s="954" t="s">
        <v>158</v>
      </c>
      <c r="C29" s="955"/>
      <c r="D29" s="955"/>
      <c r="E29" s="955"/>
      <c r="F29" s="956"/>
      <c r="G29" s="957">
        <f>Calculations!AF128</f>
        <v>0</v>
      </c>
      <c r="H29" s="958"/>
      <c r="I29" s="1026"/>
      <c r="J29" s="1027"/>
      <c r="K29" s="1014"/>
      <c r="L29" s="1015"/>
      <c r="M29" s="957">
        <f>'Alternative Res.'!W33</f>
        <v>0</v>
      </c>
      <c r="N29" s="958"/>
      <c r="O29" s="149">
        <f>SUM(G29-M29)</f>
        <v>0</v>
      </c>
      <c r="P29" s="27"/>
      <c r="Q29" s="25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87"/>
      <c r="AD29" s="87"/>
      <c r="AE29" s="87"/>
      <c r="AF29" s="87"/>
      <c r="AG29" s="87"/>
      <c r="AH29" s="87"/>
      <c r="AI29" s="87"/>
      <c r="AJ29" s="87"/>
      <c r="AK29" s="87"/>
      <c r="AL29" s="85"/>
      <c r="AM29" s="85"/>
      <c r="AN29" s="85"/>
      <c r="AO29" s="85"/>
    </row>
    <row r="30" spans="1:41" ht="27" customHeight="1">
      <c r="A30" s="17" t="s">
        <v>31</v>
      </c>
      <c r="B30" s="954" t="s">
        <v>159</v>
      </c>
      <c r="C30" s="955"/>
      <c r="D30" s="955"/>
      <c r="E30" s="955"/>
      <c r="F30" s="956"/>
      <c r="G30" s="1028">
        <f>IF('PS 10'!F3="Y",168,"")</f>
        <v>168</v>
      </c>
      <c r="H30" s="1029"/>
      <c r="I30" s="1030">
        <f>IF('PS 10'!F3="Y",'PS 10'!B55,"")</f>
        <v>15.064665127020785</v>
      </c>
      <c r="J30" s="1031"/>
      <c r="K30" s="1014"/>
      <c r="L30" s="1015"/>
      <c r="M30" s="957">
        <f>IF('PS 10'!F3="Y",'PS 10'!B59,"")</f>
        <v>107.90533487297921</v>
      </c>
      <c r="N30" s="958"/>
      <c r="O30" s="235">
        <f>IF('PS 10'!F3="y",'PS 10'!B61,"")</f>
        <v>45.03</v>
      </c>
      <c r="P30" s="120"/>
      <c r="Q30" s="33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87"/>
      <c r="AD30" s="87"/>
      <c r="AE30" s="87"/>
      <c r="AF30" s="87"/>
      <c r="AG30" s="87"/>
      <c r="AH30" s="87"/>
      <c r="AI30" s="87"/>
      <c r="AJ30" s="87"/>
      <c r="AK30" s="87"/>
      <c r="AL30" s="85"/>
      <c r="AM30" s="85"/>
      <c r="AN30" s="85"/>
      <c r="AO30" s="85"/>
    </row>
    <row r="31" spans="1:41" ht="27" customHeight="1">
      <c r="A31" s="17" t="s">
        <v>32</v>
      </c>
      <c r="B31" s="954" t="s">
        <v>160</v>
      </c>
      <c r="C31" s="955"/>
      <c r="D31" s="955"/>
      <c r="E31" s="955"/>
      <c r="F31" s="956"/>
      <c r="G31" s="957">
        <f>Calculations!AF131</f>
        <v>0</v>
      </c>
      <c r="H31" s="958"/>
      <c r="I31" s="1026"/>
      <c r="J31" s="1027"/>
      <c r="K31" s="1014"/>
      <c r="L31" s="1015"/>
      <c r="M31" s="957">
        <f>'Alternative Res.'!W35</f>
        <v>0</v>
      </c>
      <c r="N31" s="958"/>
      <c r="O31" s="149">
        <f>SUM(G31-M31)</f>
        <v>0</v>
      </c>
      <c r="P31" s="27"/>
      <c r="Q31" s="25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87"/>
      <c r="AD31" s="87"/>
      <c r="AE31" s="87"/>
      <c r="AF31" s="87"/>
      <c r="AG31" s="87"/>
      <c r="AH31" s="87"/>
      <c r="AI31" s="87"/>
      <c r="AJ31" s="87"/>
      <c r="AK31" s="87"/>
      <c r="AL31" s="85"/>
      <c r="AM31" s="85"/>
      <c r="AN31" s="85"/>
      <c r="AO31" s="85"/>
    </row>
    <row r="32" spans="1:41" ht="27" customHeight="1">
      <c r="A32" s="17" t="s">
        <v>33</v>
      </c>
      <c r="B32" s="954" t="s">
        <v>161</v>
      </c>
      <c r="C32" s="955"/>
      <c r="D32" s="955"/>
      <c r="E32" s="955"/>
      <c r="F32" s="956"/>
      <c r="G32" s="957">
        <f>Calculations!AF134</f>
        <v>0</v>
      </c>
      <c r="H32" s="958"/>
      <c r="I32" s="1026"/>
      <c r="J32" s="1027"/>
      <c r="K32" s="1014"/>
      <c r="L32" s="1015"/>
      <c r="M32" s="957">
        <f>'Alternative Res.'!W36</f>
        <v>0</v>
      </c>
      <c r="N32" s="958"/>
      <c r="O32" s="149">
        <f>SUM(G32-M32)</f>
        <v>0</v>
      </c>
      <c r="P32" s="27"/>
      <c r="Q32" s="25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87"/>
      <c r="AD32" s="87"/>
      <c r="AE32" s="87"/>
      <c r="AF32" s="87"/>
      <c r="AG32" s="87"/>
      <c r="AH32" s="87"/>
      <c r="AI32" s="87"/>
      <c r="AJ32" s="87"/>
      <c r="AK32" s="87"/>
      <c r="AL32" s="85"/>
      <c r="AM32" s="85"/>
      <c r="AN32" s="85"/>
      <c r="AO32" s="85"/>
    </row>
    <row r="33" spans="1:41" ht="5.25" customHeight="1">
      <c r="A33" s="989"/>
      <c r="B33" s="989"/>
      <c r="C33" s="989"/>
      <c r="D33" s="989"/>
      <c r="E33" s="989"/>
      <c r="F33" s="989"/>
      <c r="G33" s="989"/>
      <c r="H33" s="989"/>
      <c r="I33" s="989"/>
      <c r="J33" s="989"/>
      <c r="K33" s="989"/>
      <c r="L33" s="989"/>
      <c r="M33" s="989"/>
      <c r="N33" s="989"/>
      <c r="O33" s="989"/>
      <c r="P33" s="989"/>
      <c r="Q33" s="989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88"/>
      <c r="AD33" s="88"/>
      <c r="AE33" s="88"/>
      <c r="AF33" s="88"/>
      <c r="AG33" s="88"/>
      <c r="AH33" s="88"/>
      <c r="AI33" s="88"/>
      <c r="AJ33" s="88"/>
      <c r="AK33" s="89"/>
      <c r="AL33" s="85"/>
      <c r="AM33" s="85"/>
      <c r="AN33" s="85"/>
      <c r="AO33" s="85"/>
    </row>
    <row r="34" spans="1:41" ht="14.25" customHeight="1">
      <c r="A34" s="22"/>
      <c r="B34" s="990" t="s">
        <v>128</v>
      </c>
      <c r="C34" s="991"/>
      <c r="D34" s="41" t="s">
        <v>127</v>
      </c>
      <c r="E34" s="990" t="s">
        <v>127</v>
      </c>
      <c r="F34" s="992"/>
      <c r="G34" s="991"/>
      <c r="H34" s="990" t="s">
        <v>127</v>
      </c>
      <c r="I34" s="991"/>
      <c r="J34" s="990" t="s">
        <v>127</v>
      </c>
      <c r="K34" s="991"/>
      <c r="L34" s="990" t="s">
        <v>129</v>
      </c>
      <c r="M34" s="991"/>
      <c r="N34" s="990" t="s">
        <v>130</v>
      </c>
      <c r="O34" s="991"/>
      <c r="P34" s="115" t="s">
        <v>131</v>
      </c>
      <c r="Q34" s="115" t="s">
        <v>132</v>
      </c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9"/>
      <c r="AD34" s="89"/>
      <c r="AE34" s="89"/>
      <c r="AF34" s="89"/>
      <c r="AG34" s="89"/>
      <c r="AH34" s="89"/>
      <c r="AI34" s="89"/>
      <c r="AJ34" s="88"/>
      <c r="AK34" s="89"/>
      <c r="AL34" s="85"/>
      <c r="AM34" s="85"/>
      <c r="AN34" s="85"/>
      <c r="AO34" s="85"/>
    </row>
    <row r="35" spans="1:41" ht="21.75" customHeight="1">
      <c r="A35" s="17" t="s">
        <v>126</v>
      </c>
      <c r="B35" s="983" t="s">
        <v>246</v>
      </c>
      <c r="C35" s="984"/>
      <c r="D35" s="142"/>
      <c r="E35" s="852"/>
      <c r="F35" s="858"/>
      <c r="G35" s="853"/>
      <c r="H35" s="852"/>
      <c r="I35" s="853"/>
      <c r="J35" s="852"/>
      <c r="K35" s="853"/>
      <c r="L35" s="884">
        <v>41244</v>
      </c>
      <c r="M35" s="788"/>
      <c r="N35" s="884">
        <v>41608</v>
      </c>
      <c r="O35" s="788"/>
      <c r="P35" s="143" t="s">
        <v>162</v>
      </c>
      <c r="Q35" s="143" t="s">
        <v>162</v>
      </c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5"/>
      <c r="AD35" s="88"/>
      <c r="AE35" s="88"/>
      <c r="AF35" s="88"/>
      <c r="AG35" s="88"/>
      <c r="AH35" s="88"/>
      <c r="AI35" s="88"/>
      <c r="AJ35" s="88"/>
      <c r="AK35" s="89"/>
      <c r="AL35" s="85"/>
      <c r="AM35" s="85"/>
      <c r="AN35" s="85"/>
      <c r="AO35" s="85"/>
    </row>
    <row r="36" spans="1:41" ht="14.25" customHeight="1">
      <c r="A36" s="824" t="s">
        <v>276</v>
      </c>
      <c r="B36" s="950" t="s">
        <v>247</v>
      </c>
      <c r="C36" s="951"/>
      <c r="D36" s="949" t="s">
        <v>250</v>
      </c>
      <c r="E36" s="949"/>
      <c r="F36" s="949"/>
      <c r="G36" s="949" t="s">
        <v>252</v>
      </c>
      <c r="H36" s="949"/>
      <c r="I36" s="949"/>
      <c r="J36" s="949"/>
      <c r="K36" s="52"/>
      <c r="L36" s="40" t="s">
        <v>256</v>
      </c>
      <c r="M36" s="943" t="s">
        <v>110</v>
      </c>
      <c r="N36" s="943"/>
      <c r="O36" s="117" t="s">
        <v>258</v>
      </c>
      <c r="P36" s="943" t="s">
        <v>262</v>
      </c>
      <c r="Q36" s="94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9"/>
      <c r="AD36" s="89"/>
      <c r="AE36" s="89"/>
      <c r="AF36" s="89"/>
      <c r="AG36" s="89"/>
      <c r="AH36" s="89"/>
      <c r="AI36" s="89"/>
      <c r="AJ36" s="89"/>
      <c r="AK36" s="89"/>
      <c r="AL36" s="85"/>
      <c r="AM36" s="85"/>
      <c r="AN36" s="85"/>
      <c r="AO36" s="85"/>
    </row>
    <row r="37" spans="1:41" ht="12" customHeight="1">
      <c r="A37" s="824"/>
      <c r="B37" s="141" t="s">
        <v>104</v>
      </c>
      <c r="C37" s="62"/>
      <c r="D37" s="936"/>
      <c r="E37" s="936"/>
      <c r="F37" s="936"/>
      <c r="G37" s="936"/>
      <c r="H37" s="936"/>
      <c r="I37" s="936"/>
      <c r="J37" s="936"/>
      <c r="K37" s="62"/>
      <c r="L37" s="62"/>
      <c r="M37" s="936"/>
      <c r="N37" s="936"/>
      <c r="O37" s="62"/>
      <c r="P37" s="936"/>
      <c r="Q37" s="937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9"/>
      <c r="AD37" s="89"/>
      <c r="AE37" s="89"/>
      <c r="AF37" s="89"/>
      <c r="AG37" s="89"/>
      <c r="AH37" s="89"/>
      <c r="AI37" s="89"/>
      <c r="AJ37" s="89"/>
      <c r="AK37" s="89"/>
      <c r="AL37" s="85"/>
      <c r="AM37" s="85"/>
      <c r="AN37" s="85"/>
      <c r="AO37" s="85"/>
    </row>
    <row r="38" spans="1:41" ht="12" customHeight="1">
      <c r="A38" s="824"/>
      <c r="B38" s="952" t="s">
        <v>248</v>
      </c>
      <c r="C38" s="953"/>
      <c r="D38" s="51" t="s">
        <v>251</v>
      </c>
      <c r="E38" s="50"/>
      <c r="F38" s="50"/>
      <c r="G38" s="941" t="s">
        <v>253</v>
      </c>
      <c r="H38" s="941"/>
      <c r="I38" s="941"/>
      <c r="J38" s="941" t="s">
        <v>254</v>
      </c>
      <c r="K38" s="941"/>
      <c r="L38" s="51" t="s">
        <v>255</v>
      </c>
      <c r="M38" s="941" t="s">
        <v>257</v>
      </c>
      <c r="N38" s="941"/>
      <c r="O38" s="51" t="s">
        <v>259</v>
      </c>
      <c r="P38" s="941" t="s">
        <v>263</v>
      </c>
      <c r="Q38" s="948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9"/>
      <c r="AD38" s="89"/>
      <c r="AE38" s="89"/>
      <c r="AF38" s="89"/>
      <c r="AG38" s="89"/>
      <c r="AH38" s="89"/>
      <c r="AI38" s="89"/>
      <c r="AJ38" s="89"/>
      <c r="AK38" s="89"/>
      <c r="AL38" s="85"/>
      <c r="AM38" s="85"/>
      <c r="AN38" s="85"/>
      <c r="AO38" s="85"/>
    </row>
    <row r="39" spans="1:41" ht="12" customHeight="1">
      <c r="A39" s="824"/>
      <c r="B39" s="53" t="s">
        <v>249</v>
      </c>
      <c r="C39" s="54"/>
      <c r="D39" s="55" t="s">
        <v>260</v>
      </c>
      <c r="E39" s="56"/>
      <c r="F39" s="57" t="s">
        <v>74</v>
      </c>
      <c r="G39" s="945"/>
      <c r="H39" s="945"/>
      <c r="I39" s="58" t="s">
        <v>261</v>
      </c>
      <c r="J39" s="946" t="s">
        <v>260</v>
      </c>
      <c r="K39" s="946"/>
      <c r="L39" s="55" t="s">
        <v>102</v>
      </c>
      <c r="M39" s="947">
        <f>SUM(SUM(O7:O32)*4.33,O6)</f>
        <v>260.2099</v>
      </c>
      <c r="N39" s="947"/>
      <c r="O39" s="55" t="s">
        <v>74</v>
      </c>
      <c r="P39" s="59" t="s">
        <v>260</v>
      </c>
      <c r="Q39" s="60"/>
      <c r="R39" s="107"/>
      <c r="S39" s="107"/>
      <c r="T39" s="107"/>
      <c r="U39" s="107"/>
      <c r="V39" s="107"/>
      <c r="W39" s="107"/>
      <c r="X39" s="107"/>
      <c r="Y39" s="108"/>
      <c r="Z39" s="108"/>
      <c r="AA39" s="109"/>
      <c r="AB39" s="90"/>
      <c r="AC39" s="90"/>
      <c r="AD39" s="90"/>
      <c r="AE39" s="90"/>
      <c r="AF39" s="85"/>
      <c r="AG39" s="91"/>
      <c r="AH39" s="77"/>
      <c r="AI39" s="77"/>
      <c r="AJ39" s="77"/>
      <c r="AK39" s="77"/>
      <c r="AL39" s="85"/>
      <c r="AM39" s="85"/>
      <c r="AN39" s="85"/>
      <c r="AO39" s="85"/>
    </row>
    <row r="40" spans="1:41" ht="16.5" customHeight="1">
      <c r="A40" s="22"/>
      <c r="B40" s="939" t="s">
        <v>334</v>
      </c>
      <c r="C40" s="940"/>
      <c r="D40" s="940"/>
      <c r="E40" s="940"/>
      <c r="F40" s="940"/>
      <c r="G40" s="940"/>
      <c r="H40" s="940"/>
      <c r="I40" s="940"/>
      <c r="J40" s="940"/>
      <c r="K40" s="940"/>
      <c r="L40" s="940"/>
      <c r="M40" s="940"/>
      <c r="N40" s="940"/>
      <c r="O40" s="940"/>
      <c r="P40" s="938" t="s">
        <v>275</v>
      </c>
      <c r="Q40" s="938"/>
      <c r="R40" s="107"/>
      <c r="S40" s="107"/>
      <c r="T40" s="107"/>
      <c r="U40" s="107"/>
      <c r="V40" s="107"/>
      <c r="W40" s="107"/>
      <c r="X40" s="107"/>
      <c r="Y40" s="109"/>
      <c r="Z40" s="109"/>
      <c r="AA40" s="10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85"/>
      <c r="AM40" s="85"/>
      <c r="AN40" s="85"/>
      <c r="AO40" s="85"/>
    </row>
    <row r="41" spans="1:41" ht="11.25" customHeight="1">
      <c r="A41" s="22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85"/>
      <c r="AO41" s="85"/>
    </row>
    <row r="42" spans="1:41" ht="12.75" customHeight="1">
      <c r="A42" s="6"/>
      <c r="B42" s="6"/>
      <c r="C42" s="6"/>
      <c r="D42" s="6"/>
      <c r="E42" s="116"/>
      <c r="F42" s="116"/>
      <c r="G42" s="6"/>
      <c r="H42" s="6"/>
      <c r="I42" s="6"/>
      <c r="J42" s="6"/>
      <c r="K42" s="6"/>
      <c r="L42" s="6"/>
      <c r="M42" s="28"/>
      <c r="N42" s="28"/>
      <c r="O42" s="14"/>
      <c r="P42" s="14"/>
      <c r="Q42" s="13"/>
      <c r="R42" s="110"/>
      <c r="S42" s="110"/>
      <c r="T42" s="110"/>
      <c r="U42" s="110"/>
      <c r="V42" s="110"/>
      <c r="W42" s="110"/>
      <c r="X42" s="110"/>
      <c r="Y42" s="29"/>
      <c r="Z42" s="29"/>
      <c r="AA42" s="111"/>
      <c r="AB42" s="110"/>
      <c r="AC42" s="110"/>
      <c r="AD42" s="110"/>
      <c r="AE42" s="113"/>
      <c r="AF42" s="85"/>
      <c r="AG42" s="73"/>
      <c r="AH42" s="85"/>
      <c r="AI42" s="114"/>
      <c r="AJ42" s="114"/>
      <c r="AK42" s="77"/>
      <c r="AL42" s="85"/>
      <c r="AO42" s="85"/>
    </row>
    <row r="43" spans="1:41" ht="9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85"/>
      <c r="AI43" s="77"/>
      <c r="AJ43" s="77"/>
      <c r="AK43" s="77"/>
      <c r="AL43" s="85"/>
      <c r="AO43" s="85"/>
    </row>
    <row r="44" spans="1:41" ht="9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84"/>
      <c r="AD44" s="84"/>
      <c r="AE44" s="84"/>
      <c r="AF44" s="84"/>
      <c r="AG44" s="84"/>
      <c r="AH44" s="86"/>
      <c r="AI44" s="84"/>
      <c r="AJ44" s="84"/>
      <c r="AK44" s="84"/>
      <c r="AL44" s="85"/>
      <c r="AO44" s="85"/>
    </row>
    <row r="45" spans="1:41" ht="9.75">
      <c r="A45" s="1"/>
      <c r="Q45" s="1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O45" s="85"/>
    </row>
    <row r="46" spans="1:41" ht="9.75">
      <c r="A46" s="1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O46" s="85"/>
    </row>
    <row r="47" spans="1:41" ht="9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4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O47" s="85"/>
    </row>
    <row r="48" spans="1:41" ht="9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85"/>
      <c r="S48" s="85"/>
      <c r="T48" s="112"/>
      <c r="U48" s="112"/>
      <c r="V48" s="112"/>
      <c r="W48" s="112"/>
      <c r="X48" s="112"/>
      <c r="Y48" s="112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O48" s="85"/>
    </row>
    <row r="49" spans="1:41" ht="9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O49" s="85"/>
    </row>
    <row r="50" spans="1:41" ht="9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O50" s="85"/>
    </row>
    <row r="51" spans="1:41" ht="9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O51" s="85"/>
    </row>
    <row r="52" spans="1:41" ht="9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O52" s="85"/>
    </row>
    <row r="53" spans="1:41" ht="9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O53" s="85"/>
    </row>
    <row r="54" spans="15:16" ht="9.75">
      <c r="O54" s="1"/>
      <c r="P54" s="1"/>
    </row>
    <row r="55" spans="15:16" ht="9.75">
      <c r="O55" s="1"/>
      <c r="P55" s="1"/>
    </row>
    <row r="56" spans="15:16" ht="9.75">
      <c r="O56" s="1"/>
      <c r="P56" s="1"/>
    </row>
    <row r="57" spans="15:16" ht="9.75">
      <c r="O57" s="1"/>
      <c r="P57" s="1"/>
    </row>
    <row r="58" spans="15:16" ht="9.75">
      <c r="O58" s="1"/>
      <c r="P58" s="1"/>
    </row>
    <row r="59" spans="15:16" ht="9.75">
      <c r="O59" s="1"/>
      <c r="P59" s="1"/>
    </row>
    <row r="60" spans="15:16" ht="9.75">
      <c r="O60" s="1"/>
      <c r="P60" s="1"/>
    </row>
    <row r="61" spans="15:16" ht="9.75">
      <c r="O61" s="1"/>
      <c r="P61" s="1"/>
    </row>
    <row r="62" spans="15:16" ht="9.75">
      <c r="O62" s="1"/>
      <c r="P62" s="1"/>
    </row>
    <row r="63" spans="15:16" ht="9.75">
      <c r="O63" s="1"/>
      <c r="P63" s="1"/>
    </row>
    <row r="64" spans="15:16" ht="9.75">
      <c r="O64" s="1"/>
      <c r="P64" s="1"/>
    </row>
    <row r="65" spans="15:16" ht="9.75">
      <c r="O65" s="1"/>
      <c r="P65" s="1"/>
    </row>
    <row r="66" spans="15:16" ht="9.75">
      <c r="O66" s="1"/>
      <c r="P66" s="1"/>
    </row>
    <row r="67" spans="15:16" ht="9.75">
      <c r="O67" s="1"/>
      <c r="P67" s="1"/>
    </row>
    <row r="68" spans="15:16" ht="9.75">
      <c r="O68" s="1"/>
      <c r="P68" s="1"/>
    </row>
    <row r="69" spans="15:16" ht="9.75">
      <c r="O69" s="1"/>
      <c r="P69" s="1"/>
    </row>
    <row r="70" spans="15:16" ht="9.75">
      <c r="O70" s="1"/>
      <c r="P70" s="1"/>
    </row>
    <row r="71" spans="15:16" ht="9.75">
      <c r="O71" s="1"/>
      <c r="P71" s="1"/>
    </row>
    <row r="72" spans="15:16" ht="9.75">
      <c r="O72" s="1"/>
      <c r="P72" s="1"/>
    </row>
    <row r="73" spans="15:16" ht="9.75">
      <c r="O73" s="1"/>
      <c r="P73" s="1"/>
    </row>
    <row r="74" spans="15:16" ht="9.75">
      <c r="O74" s="1"/>
      <c r="P74" s="1"/>
    </row>
    <row r="75" spans="15:16" ht="9.75">
      <c r="O75" s="1"/>
      <c r="P75" s="1"/>
    </row>
    <row r="76" spans="15:16" ht="9.75">
      <c r="O76" s="1"/>
      <c r="P76" s="1"/>
    </row>
    <row r="77" spans="15:16" ht="9.75">
      <c r="O77" s="1"/>
      <c r="P77" s="1"/>
    </row>
    <row r="78" spans="15:16" ht="9.75">
      <c r="O78" s="1"/>
      <c r="P78" s="1"/>
    </row>
    <row r="79" spans="15:16" ht="9.75">
      <c r="O79" s="1"/>
      <c r="P79" s="1"/>
    </row>
    <row r="80" spans="15:16" ht="9.75">
      <c r="O80" s="1"/>
      <c r="P80" s="1"/>
    </row>
    <row r="81" spans="15:16" ht="9.75">
      <c r="O81" s="1"/>
      <c r="P81" s="1"/>
    </row>
    <row r="82" spans="15:16" ht="9.75">
      <c r="O82" s="1"/>
      <c r="P82" s="1"/>
    </row>
    <row r="83" spans="15:16" ht="9.75">
      <c r="O83" s="1"/>
      <c r="P83" s="1"/>
    </row>
    <row r="84" spans="15:16" ht="9.75">
      <c r="O84" s="1"/>
      <c r="P84" s="1"/>
    </row>
    <row r="85" spans="15:16" ht="9.75">
      <c r="O85" s="1"/>
      <c r="P85" s="1"/>
    </row>
    <row r="86" spans="15:16" ht="9.75">
      <c r="O86" s="1"/>
      <c r="P86" s="1"/>
    </row>
    <row r="87" spans="15:16" ht="9.75">
      <c r="O87" s="1"/>
      <c r="P87" s="1"/>
    </row>
    <row r="88" spans="15:16" ht="9.75">
      <c r="O88" s="1"/>
      <c r="P88" s="1"/>
    </row>
    <row r="89" spans="15:16" ht="9.75">
      <c r="O89" s="1"/>
      <c r="P89" s="1"/>
    </row>
    <row r="90" spans="15:16" ht="9.75">
      <c r="O90" s="1"/>
      <c r="P90" s="1"/>
    </row>
    <row r="91" spans="15:16" ht="9.75">
      <c r="O91" s="1"/>
      <c r="P91" s="1"/>
    </row>
    <row r="92" spans="15:16" ht="9.75">
      <c r="O92" s="1"/>
      <c r="P92" s="1"/>
    </row>
    <row r="93" spans="15:16" ht="9.75">
      <c r="O93" s="1"/>
      <c r="P93" s="1"/>
    </row>
    <row r="94" spans="15:16" ht="9.75">
      <c r="O94" s="1"/>
      <c r="P94" s="1"/>
    </row>
    <row r="95" spans="15:16" ht="9.75">
      <c r="O95" s="1"/>
      <c r="P95" s="1"/>
    </row>
    <row r="96" spans="15:16" ht="9.75">
      <c r="O96" s="1"/>
      <c r="P96" s="1"/>
    </row>
    <row r="97" spans="15:16" ht="9.75">
      <c r="O97" s="1"/>
      <c r="P97" s="1"/>
    </row>
    <row r="98" spans="15:16" ht="9.75">
      <c r="O98" s="1"/>
      <c r="P98" s="1"/>
    </row>
    <row r="99" spans="15:16" ht="9.75">
      <c r="O99" s="1"/>
      <c r="P99" s="1"/>
    </row>
    <row r="100" spans="15:16" ht="9.75">
      <c r="O100" s="1"/>
      <c r="P100" s="1"/>
    </row>
    <row r="101" spans="15:16" ht="9.75">
      <c r="O101" s="1"/>
      <c r="P101" s="1"/>
    </row>
    <row r="102" spans="15:16" ht="9.75">
      <c r="O102" s="1"/>
      <c r="P102" s="1"/>
    </row>
    <row r="103" spans="15:16" ht="9.75">
      <c r="O103" s="1"/>
      <c r="P103" s="1"/>
    </row>
    <row r="104" spans="15:16" ht="9.75">
      <c r="O104" s="1"/>
      <c r="P104" s="1"/>
    </row>
    <row r="105" spans="15:16" ht="9.75">
      <c r="O105" s="1"/>
      <c r="P105" s="1"/>
    </row>
    <row r="106" spans="15:16" ht="9.75">
      <c r="O106" s="1"/>
      <c r="P106" s="1"/>
    </row>
    <row r="107" spans="15:16" ht="9.75">
      <c r="O107" s="1"/>
      <c r="P107" s="1"/>
    </row>
    <row r="108" spans="15:16" ht="9.75">
      <c r="O108" s="1"/>
      <c r="P108" s="1"/>
    </row>
    <row r="109" spans="15:16" ht="9.75">
      <c r="O109" s="1"/>
      <c r="P109" s="1"/>
    </row>
    <row r="110" spans="15:16" ht="9.75">
      <c r="O110" s="1"/>
      <c r="P110" s="1"/>
    </row>
    <row r="111" spans="15:16" ht="9.75">
      <c r="O111" s="1"/>
      <c r="P111" s="1"/>
    </row>
    <row r="112" spans="15:16" ht="9.75">
      <c r="O112" s="1"/>
      <c r="P112" s="1"/>
    </row>
    <row r="113" spans="15:16" ht="9.75">
      <c r="O113" s="1"/>
      <c r="P113" s="1"/>
    </row>
    <row r="114" spans="15:16" ht="9.75">
      <c r="O114" s="1"/>
      <c r="P114" s="1"/>
    </row>
    <row r="115" spans="15:16" ht="9.75">
      <c r="O115" s="1"/>
      <c r="P115" s="1"/>
    </row>
    <row r="116" spans="15:16" ht="9.75">
      <c r="O116" s="1"/>
      <c r="P116" s="1"/>
    </row>
    <row r="117" spans="15:16" ht="9.75">
      <c r="O117" s="1"/>
      <c r="P117" s="1"/>
    </row>
    <row r="118" spans="15:16" ht="9.75">
      <c r="O118" s="1"/>
      <c r="P118" s="1"/>
    </row>
    <row r="119" spans="15:16" ht="9.75">
      <c r="O119" s="1"/>
      <c r="P119" s="1"/>
    </row>
    <row r="120" spans="15:16" ht="9.75">
      <c r="O120" s="1"/>
      <c r="P120" s="1"/>
    </row>
    <row r="121" spans="15:16" ht="9.75">
      <c r="O121" s="1"/>
      <c r="P121" s="1"/>
    </row>
    <row r="122" spans="15:16" ht="9.75">
      <c r="O122" s="1"/>
      <c r="P122" s="1"/>
    </row>
    <row r="123" spans="15:16" ht="9.75">
      <c r="O123" s="1"/>
      <c r="P123" s="1"/>
    </row>
    <row r="124" spans="15:16" ht="9.75">
      <c r="O124" s="1"/>
      <c r="P124" s="1"/>
    </row>
    <row r="125" spans="15:16" ht="9.75">
      <c r="O125" s="1"/>
      <c r="P125" s="1"/>
    </row>
    <row r="126" spans="15:16" ht="9.75">
      <c r="O126" s="1"/>
      <c r="P126" s="1"/>
    </row>
    <row r="127" spans="15:16" ht="9.75">
      <c r="O127" s="1"/>
      <c r="P127" s="1"/>
    </row>
    <row r="128" spans="15:16" ht="9.75">
      <c r="O128" s="1"/>
      <c r="P128" s="1"/>
    </row>
    <row r="129" spans="15:16" ht="9.75">
      <c r="O129" s="1"/>
      <c r="P129" s="1"/>
    </row>
    <row r="130" spans="15:16" ht="9.75">
      <c r="O130" s="1"/>
      <c r="P130" s="1"/>
    </row>
    <row r="131" spans="15:16" ht="9.75">
      <c r="O131" s="1"/>
      <c r="P131" s="1"/>
    </row>
    <row r="132" spans="15:16" ht="9.75">
      <c r="O132" s="1"/>
      <c r="P132" s="1"/>
    </row>
    <row r="133" spans="15:16" ht="9.75">
      <c r="O133" s="1"/>
      <c r="P133" s="1"/>
    </row>
    <row r="134" spans="15:16" ht="9.75">
      <c r="O134" s="1"/>
      <c r="P134" s="1"/>
    </row>
    <row r="135" spans="15:16" ht="9.75">
      <c r="O135" s="1"/>
      <c r="P135" s="1"/>
    </row>
    <row r="136" spans="15:16" ht="9.75">
      <c r="O136" s="1"/>
      <c r="P136" s="1"/>
    </row>
    <row r="137" spans="15:16" ht="9.75">
      <c r="O137" s="1"/>
      <c r="P137" s="1"/>
    </row>
    <row r="138" spans="15:16" ht="9.75">
      <c r="O138" s="1"/>
      <c r="P138" s="1"/>
    </row>
    <row r="139" spans="15:16" ht="9.75">
      <c r="O139" s="1"/>
      <c r="P139" s="1"/>
    </row>
    <row r="140" spans="15:16" ht="9.75">
      <c r="O140" s="1"/>
      <c r="P140" s="1"/>
    </row>
    <row r="141" spans="15:16" ht="9.75">
      <c r="O141" s="1"/>
      <c r="P141" s="1"/>
    </row>
    <row r="142" spans="15:16" ht="9.75">
      <c r="O142" s="1"/>
      <c r="P142" s="1"/>
    </row>
    <row r="143" spans="15:16" ht="9.75">
      <c r="O143" s="1"/>
      <c r="P143" s="1"/>
    </row>
    <row r="144" spans="15:16" ht="9.75">
      <c r="O144" s="1"/>
      <c r="P144" s="1"/>
    </row>
    <row r="145" spans="15:16" ht="9.75">
      <c r="O145" s="1"/>
      <c r="P145" s="1"/>
    </row>
    <row r="146" spans="15:16" ht="9.75">
      <c r="O146" s="1"/>
      <c r="P146" s="1"/>
    </row>
    <row r="147" spans="15:16" ht="9.75">
      <c r="O147" s="1"/>
      <c r="P147" s="1"/>
    </row>
    <row r="148" spans="15:16" ht="9.75">
      <c r="O148" s="1"/>
      <c r="P148" s="1"/>
    </row>
    <row r="149" spans="15:16" ht="9.75">
      <c r="O149" s="1"/>
      <c r="P149" s="1"/>
    </row>
    <row r="150" spans="15:16" ht="9.75">
      <c r="O150" s="1"/>
      <c r="P150" s="1"/>
    </row>
    <row r="151" spans="15:16" ht="9.75">
      <c r="O151" s="1"/>
      <c r="P151" s="1"/>
    </row>
    <row r="152" spans="15:16" ht="9.75">
      <c r="O152" s="1"/>
      <c r="P152" s="1"/>
    </row>
    <row r="153" spans="15:16" ht="9.75">
      <c r="O153" s="1"/>
      <c r="P153" s="1"/>
    </row>
    <row r="154" spans="15:16" ht="9.75">
      <c r="O154" s="1"/>
      <c r="P154" s="1"/>
    </row>
    <row r="155" spans="15:16" ht="9.75">
      <c r="O155" s="1"/>
      <c r="P155" s="1"/>
    </row>
    <row r="156" spans="15:16" ht="9.75">
      <c r="O156" s="1"/>
      <c r="P156" s="1"/>
    </row>
    <row r="157" spans="15:16" ht="9.75">
      <c r="O157" s="1"/>
      <c r="P157" s="1"/>
    </row>
    <row r="158" spans="15:16" ht="9.75">
      <c r="O158" s="1"/>
      <c r="P158" s="1"/>
    </row>
    <row r="159" spans="15:16" ht="9.75">
      <c r="O159" s="1"/>
      <c r="P159" s="1"/>
    </row>
    <row r="160" spans="15:16" ht="9.75">
      <c r="O160" s="1"/>
      <c r="P160" s="1"/>
    </row>
    <row r="161" spans="15:16" ht="9.75">
      <c r="O161" s="1"/>
      <c r="P161" s="1"/>
    </row>
    <row r="162" spans="15:16" ht="9.75">
      <c r="O162" s="1"/>
      <c r="P162" s="1"/>
    </row>
    <row r="163" spans="15:16" ht="9.75">
      <c r="O163" s="1"/>
      <c r="P163" s="1"/>
    </row>
    <row r="164" spans="15:16" ht="9.75">
      <c r="O164" s="1"/>
      <c r="P164" s="1"/>
    </row>
    <row r="165" spans="15:16" ht="9.75">
      <c r="O165" s="1"/>
      <c r="P165" s="1"/>
    </row>
    <row r="166" spans="15:16" ht="9.75">
      <c r="O166" s="1"/>
      <c r="P166" s="1"/>
    </row>
    <row r="167" spans="15:16" ht="9.75">
      <c r="O167" s="1"/>
      <c r="P167" s="1"/>
    </row>
    <row r="168" spans="15:16" ht="9.75">
      <c r="O168" s="1"/>
      <c r="P168" s="1"/>
    </row>
    <row r="169" spans="15:16" ht="9.75">
      <c r="O169" s="1"/>
      <c r="P169" s="1"/>
    </row>
    <row r="170" spans="15:16" ht="9.75">
      <c r="O170" s="1"/>
      <c r="P170" s="1"/>
    </row>
    <row r="171" spans="15:16" ht="9.75">
      <c r="O171" s="1"/>
      <c r="P171" s="1"/>
    </row>
    <row r="172" spans="15:16" ht="9.75">
      <c r="O172" s="1"/>
      <c r="P172" s="1"/>
    </row>
    <row r="173" spans="15:16" ht="9.75">
      <c r="O173" s="1"/>
      <c r="P173" s="1"/>
    </row>
    <row r="174" spans="15:16" ht="9.75">
      <c r="O174" s="1"/>
      <c r="P174" s="1"/>
    </row>
    <row r="175" spans="15:16" ht="9.75">
      <c r="O175" s="1"/>
      <c r="P175" s="1"/>
    </row>
    <row r="176" spans="15:16" ht="9.75">
      <c r="O176" s="1"/>
      <c r="P176" s="1"/>
    </row>
    <row r="177" spans="15:16" ht="9.75">
      <c r="O177" s="1"/>
      <c r="P177" s="1"/>
    </row>
    <row r="178" spans="15:16" ht="9.75">
      <c r="O178" s="1"/>
      <c r="P178" s="1"/>
    </row>
    <row r="179" spans="15:16" ht="9.75">
      <c r="O179" s="1"/>
      <c r="P179" s="1"/>
    </row>
    <row r="180" spans="15:16" ht="9.75">
      <c r="O180" s="1"/>
      <c r="P180" s="1"/>
    </row>
    <row r="181" spans="15:16" ht="9.75">
      <c r="O181" s="1"/>
      <c r="P181" s="1"/>
    </row>
    <row r="182" spans="15:16" ht="9.75">
      <c r="O182" s="1"/>
      <c r="P182" s="1"/>
    </row>
    <row r="183" spans="15:16" ht="9.75">
      <c r="O183" s="1"/>
      <c r="P183" s="1"/>
    </row>
    <row r="184" spans="15:16" ht="9.75">
      <c r="O184" s="1"/>
      <c r="P184" s="1"/>
    </row>
    <row r="185" spans="15:16" ht="9.75">
      <c r="O185" s="1"/>
      <c r="P185" s="1"/>
    </row>
    <row r="186" spans="15:16" ht="9.75">
      <c r="O186" s="1"/>
      <c r="P186" s="1"/>
    </row>
    <row r="187" spans="15:16" ht="9.75">
      <c r="O187" s="1"/>
      <c r="P187" s="1"/>
    </row>
    <row r="188" spans="15:16" ht="9.75">
      <c r="O188" s="1"/>
      <c r="P188" s="1"/>
    </row>
    <row r="189" spans="15:16" ht="9.75">
      <c r="O189" s="1"/>
      <c r="P189" s="1"/>
    </row>
    <row r="190" spans="15:16" ht="9.75">
      <c r="O190" s="1"/>
      <c r="P190" s="1"/>
    </row>
    <row r="191" spans="15:16" ht="9.75">
      <c r="O191" s="1"/>
      <c r="P191" s="1"/>
    </row>
    <row r="192" spans="15:16" ht="9.75">
      <c r="O192" s="1"/>
      <c r="P192" s="1"/>
    </row>
    <row r="193" spans="15:16" ht="9.75">
      <c r="O193" s="1"/>
      <c r="P193" s="1"/>
    </row>
    <row r="194" spans="15:16" ht="9.75">
      <c r="O194" s="1"/>
      <c r="P194" s="1"/>
    </row>
    <row r="195" spans="15:16" ht="9.75">
      <c r="O195" s="1"/>
      <c r="P195" s="1"/>
    </row>
    <row r="196" spans="15:16" ht="9.75">
      <c r="O196" s="1"/>
      <c r="P196" s="1"/>
    </row>
    <row r="197" spans="15:16" ht="9.75">
      <c r="O197" s="1"/>
      <c r="P197" s="1"/>
    </row>
    <row r="198" spans="15:16" ht="9.75">
      <c r="O198" s="1"/>
      <c r="P198" s="1"/>
    </row>
    <row r="199" spans="15:16" ht="9.75">
      <c r="O199" s="1"/>
      <c r="P199" s="1"/>
    </row>
    <row r="200" spans="15:16" ht="9.75">
      <c r="O200" s="1"/>
      <c r="P200" s="1"/>
    </row>
    <row r="201" spans="15:16" ht="9.75">
      <c r="O201" s="1"/>
      <c r="P201" s="1"/>
    </row>
    <row r="202" spans="15:16" ht="9.75">
      <c r="O202" s="1"/>
      <c r="P202" s="1"/>
    </row>
    <row r="203" spans="15:16" ht="9.75">
      <c r="O203" s="1"/>
      <c r="P203" s="1"/>
    </row>
    <row r="204" spans="15:16" ht="9.75">
      <c r="O204" s="1"/>
      <c r="P204" s="1"/>
    </row>
    <row r="205" spans="15:16" ht="9.75">
      <c r="O205" s="1"/>
      <c r="P205" s="1"/>
    </row>
    <row r="206" spans="15:16" ht="9.75">
      <c r="O206" s="1"/>
      <c r="P206" s="1"/>
    </row>
    <row r="207" spans="15:16" ht="9.75">
      <c r="O207" s="1"/>
      <c r="P207" s="1"/>
    </row>
    <row r="208" spans="15:16" ht="9.75">
      <c r="O208" s="1"/>
      <c r="P208" s="1"/>
    </row>
    <row r="209" spans="15:16" ht="9.75">
      <c r="O209" s="1"/>
      <c r="P209" s="1"/>
    </row>
    <row r="210" spans="15:16" ht="9.75">
      <c r="O210" s="1"/>
      <c r="P210" s="1"/>
    </row>
    <row r="211" spans="15:16" ht="9.75">
      <c r="O211" s="1"/>
      <c r="P211" s="1"/>
    </row>
    <row r="212" spans="15:16" ht="9.75">
      <c r="O212" s="1"/>
      <c r="P212" s="1"/>
    </row>
    <row r="213" spans="15:16" ht="9.75">
      <c r="O213" s="1"/>
      <c r="P213" s="1"/>
    </row>
    <row r="214" spans="15:16" ht="9.75">
      <c r="O214" s="1"/>
      <c r="P214" s="1"/>
    </row>
    <row r="215" spans="15:16" ht="9.75">
      <c r="O215" s="1"/>
      <c r="P215" s="1"/>
    </row>
    <row r="216" spans="15:16" ht="9.75">
      <c r="O216" s="1"/>
      <c r="P216" s="1"/>
    </row>
    <row r="217" spans="15:16" ht="9.75">
      <c r="O217" s="1"/>
      <c r="P217" s="1"/>
    </row>
    <row r="218" spans="15:16" ht="9.75">
      <c r="O218" s="1"/>
      <c r="P218" s="1"/>
    </row>
    <row r="219" spans="15:16" ht="9.75">
      <c r="O219" s="1"/>
      <c r="P219" s="1"/>
    </row>
    <row r="220" spans="15:16" ht="9.75">
      <c r="O220" s="1"/>
      <c r="P220" s="1"/>
    </row>
    <row r="221" spans="15:16" ht="9.75">
      <c r="O221" s="1"/>
      <c r="P221" s="1"/>
    </row>
    <row r="222" spans="15:16" ht="9.75">
      <c r="O222" s="1"/>
      <c r="P222" s="1"/>
    </row>
    <row r="223" spans="15:16" ht="9.75">
      <c r="O223" s="1"/>
      <c r="P223" s="1"/>
    </row>
    <row r="224" spans="15:16" ht="9.75">
      <c r="O224" s="1"/>
      <c r="P224" s="1"/>
    </row>
    <row r="225" spans="15:16" ht="9.75">
      <c r="O225" s="1"/>
      <c r="P225" s="1"/>
    </row>
    <row r="226" spans="15:16" ht="9.75">
      <c r="O226" s="1"/>
      <c r="P226" s="1"/>
    </row>
    <row r="227" spans="15:16" ht="9.75">
      <c r="O227" s="1"/>
      <c r="P227" s="1"/>
    </row>
    <row r="228" spans="15:16" ht="9.75">
      <c r="O228" s="1"/>
      <c r="P228" s="1"/>
    </row>
    <row r="229" spans="15:16" ht="9.75">
      <c r="O229" s="1"/>
      <c r="P229" s="1"/>
    </row>
    <row r="230" spans="15:16" ht="9.75">
      <c r="O230" s="1"/>
      <c r="P230" s="1"/>
    </row>
    <row r="231" spans="15:16" ht="9.75">
      <c r="O231" s="1"/>
      <c r="P231" s="1"/>
    </row>
    <row r="232" spans="15:16" ht="9.75">
      <c r="O232" s="1"/>
      <c r="P232" s="1"/>
    </row>
    <row r="233" spans="15:16" ht="9.75">
      <c r="O233" s="1"/>
      <c r="P233" s="1"/>
    </row>
    <row r="234" spans="15:16" ht="9.75">
      <c r="O234" s="1"/>
      <c r="P234" s="1"/>
    </row>
    <row r="235" spans="15:16" ht="9.75">
      <c r="O235" s="1"/>
      <c r="P235" s="1"/>
    </row>
    <row r="236" spans="15:16" ht="9.75">
      <c r="O236" s="1"/>
      <c r="P236" s="1"/>
    </row>
    <row r="237" spans="15:16" ht="9.75">
      <c r="O237" s="1"/>
      <c r="P237" s="1"/>
    </row>
    <row r="238" spans="15:16" ht="9.75">
      <c r="O238" s="1"/>
      <c r="P238" s="1"/>
    </row>
    <row r="239" spans="15:16" ht="9.75">
      <c r="O239" s="1"/>
      <c r="P239" s="1"/>
    </row>
    <row r="240" spans="15:16" ht="9.75">
      <c r="O240" s="1"/>
      <c r="P240" s="1"/>
    </row>
    <row r="241" spans="15:16" ht="9.75">
      <c r="O241" s="1"/>
      <c r="P241" s="1"/>
    </row>
    <row r="242" spans="15:16" ht="9.75">
      <c r="O242" s="1"/>
      <c r="P242" s="1"/>
    </row>
    <row r="243" spans="15:16" ht="9.75">
      <c r="O243" s="1"/>
      <c r="P243" s="1"/>
    </row>
    <row r="244" spans="15:16" ht="9.75">
      <c r="O244" s="1"/>
      <c r="P244" s="1"/>
    </row>
    <row r="245" spans="15:16" ht="9.75">
      <c r="O245" s="1"/>
      <c r="P245" s="1"/>
    </row>
    <row r="246" spans="15:16" ht="9.75">
      <c r="O246" s="1"/>
      <c r="P246" s="1"/>
    </row>
    <row r="247" spans="15:16" ht="9.75">
      <c r="O247" s="1"/>
      <c r="P247" s="1"/>
    </row>
    <row r="248" spans="15:16" ht="9.75">
      <c r="O248" s="1"/>
      <c r="P248" s="1"/>
    </row>
    <row r="249" spans="15:16" ht="9.75">
      <c r="O249" s="1"/>
      <c r="P249" s="1"/>
    </row>
    <row r="250" spans="15:16" ht="9.75">
      <c r="O250" s="1"/>
      <c r="P250" s="1"/>
    </row>
    <row r="251" spans="15:16" ht="9.75">
      <c r="O251" s="1"/>
      <c r="P251" s="1"/>
    </row>
    <row r="252" spans="15:16" ht="9.75">
      <c r="O252" s="1"/>
      <c r="P252" s="1"/>
    </row>
    <row r="253" spans="15:16" ht="9.75">
      <c r="O253" s="1"/>
      <c r="P253" s="1"/>
    </row>
    <row r="254" spans="15:16" ht="9.75">
      <c r="O254" s="1"/>
      <c r="P254" s="1"/>
    </row>
    <row r="255" spans="15:16" ht="9.75">
      <c r="O255" s="1"/>
      <c r="P255" s="1"/>
    </row>
    <row r="256" spans="15:16" ht="9.75">
      <c r="O256" s="1"/>
      <c r="P256" s="1"/>
    </row>
    <row r="257" spans="15:16" ht="9.75">
      <c r="O257" s="1"/>
      <c r="P257" s="1"/>
    </row>
    <row r="258" spans="15:16" ht="9.75">
      <c r="O258" s="1"/>
      <c r="P258" s="1"/>
    </row>
    <row r="259" spans="15:16" ht="9.75">
      <c r="O259" s="1"/>
      <c r="P259" s="1"/>
    </row>
    <row r="260" spans="15:16" ht="9.75">
      <c r="O260" s="1"/>
      <c r="P260" s="1"/>
    </row>
    <row r="261" spans="15:16" ht="9.75">
      <c r="O261" s="1"/>
      <c r="P261" s="1"/>
    </row>
    <row r="262" spans="15:16" ht="9.75">
      <c r="O262" s="1"/>
      <c r="P262" s="1"/>
    </row>
    <row r="263" spans="15:16" ht="9.75">
      <c r="O263" s="1"/>
      <c r="P263" s="1"/>
    </row>
    <row r="264" spans="15:16" ht="9.75">
      <c r="O264" s="1"/>
      <c r="P264" s="1"/>
    </row>
    <row r="265" spans="15:16" ht="9.75">
      <c r="O265" s="1"/>
      <c r="P265" s="1"/>
    </row>
    <row r="266" spans="15:16" ht="9.75">
      <c r="O266" s="1"/>
      <c r="P266" s="1"/>
    </row>
    <row r="267" spans="15:16" ht="9.75">
      <c r="O267" s="1"/>
      <c r="P267" s="1"/>
    </row>
    <row r="268" spans="15:16" ht="9.75">
      <c r="O268" s="1"/>
      <c r="P268" s="1"/>
    </row>
    <row r="269" spans="15:16" ht="9.75">
      <c r="O269" s="1"/>
      <c r="P269" s="1"/>
    </row>
    <row r="270" spans="15:16" ht="9.75">
      <c r="O270" s="1"/>
      <c r="P270" s="1"/>
    </row>
    <row r="271" spans="15:16" ht="9.75">
      <c r="O271" s="1"/>
      <c r="P271" s="1"/>
    </row>
    <row r="272" spans="15:16" ht="9.75">
      <c r="O272" s="1"/>
      <c r="P272" s="1"/>
    </row>
    <row r="273" spans="15:16" ht="9.75">
      <c r="O273" s="1"/>
      <c r="P273" s="1"/>
    </row>
    <row r="274" spans="15:16" ht="9.75">
      <c r="O274" s="1"/>
      <c r="P274" s="1"/>
    </row>
    <row r="275" spans="15:16" ht="9.75">
      <c r="O275" s="1"/>
      <c r="P275" s="1"/>
    </row>
    <row r="276" spans="15:16" ht="9.75">
      <c r="O276" s="1"/>
      <c r="P276" s="1"/>
    </row>
    <row r="277" spans="15:16" ht="9.75">
      <c r="O277" s="1"/>
      <c r="P277" s="1"/>
    </row>
    <row r="278" spans="15:16" ht="9.75">
      <c r="O278" s="1"/>
      <c r="P278" s="1"/>
    </row>
    <row r="279" spans="15:16" ht="9.75">
      <c r="O279" s="1"/>
      <c r="P279" s="1"/>
    </row>
    <row r="280" spans="15:16" ht="9.75">
      <c r="O280" s="1"/>
      <c r="P280" s="1"/>
    </row>
    <row r="281" spans="15:16" ht="9.75">
      <c r="O281" s="1"/>
      <c r="P281" s="1"/>
    </row>
    <row r="282" spans="15:16" ht="9.75">
      <c r="O282" s="1"/>
      <c r="P282" s="1"/>
    </row>
    <row r="283" spans="15:16" ht="9.75">
      <c r="O283" s="1"/>
      <c r="P283" s="1"/>
    </row>
    <row r="284" spans="15:16" ht="9.75">
      <c r="O284" s="1"/>
      <c r="P284" s="1"/>
    </row>
    <row r="285" spans="15:16" ht="9.75">
      <c r="O285" s="1"/>
      <c r="P285" s="1"/>
    </row>
    <row r="286" spans="15:16" ht="9.75">
      <c r="O286" s="1"/>
      <c r="P286" s="1"/>
    </row>
    <row r="287" spans="15:16" ht="9.75">
      <c r="O287" s="1"/>
      <c r="P287" s="1"/>
    </row>
    <row r="288" spans="15:16" ht="9.75">
      <c r="O288" s="1"/>
      <c r="P288" s="1"/>
    </row>
    <row r="289" spans="15:16" ht="9.75">
      <c r="O289" s="1"/>
      <c r="P289" s="1"/>
    </row>
    <row r="290" spans="15:16" ht="9.75">
      <c r="O290" s="1"/>
      <c r="P290" s="1"/>
    </row>
    <row r="291" spans="15:16" ht="9.75">
      <c r="O291" s="1"/>
      <c r="P291" s="1"/>
    </row>
    <row r="292" spans="15:16" ht="9.75">
      <c r="O292" s="1"/>
      <c r="P292" s="1"/>
    </row>
    <row r="293" spans="15:16" ht="9.75">
      <c r="O293" s="1"/>
      <c r="P293" s="1"/>
    </row>
    <row r="294" spans="15:16" ht="9.75">
      <c r="O294" s="1"/>
      <c r="P294" s="1"/>
    </row>
    <row r="295" spans="15:16" ht="9.75">
      <c r="O295" s="1"/>
      <c r="P295" s="1"/>
    </row>
    <row r="296" spans="15:16" ht="9.75">
      <c r="O296" s="1"/>
      <c r="P296" s="1"/>
    </row>
    <row r="297" spans="15:16" ht="9.75">
      <c r="O297" s="1"/>
      <c r="P297" s="1"/>
    </row>
    <row r="298" spans="15:16" ht="9.75">
      <c r="O298" s="1"/>
      <c r="P298" s="1"/>
    </row>
    <row r="299" spans="15:16" ht="9.75">
      <c r="O299" s="1"/>
      <c r="P299" s="1"/>
    </row>
    <row r="300" spans="15:16" ht="9.75">
      <c r="O300" s="1"/>
      <c r="P300" s="1"/>
    </row>
    <row r="301" spans="15:16" ht="9.75">
      <c r="O301" s="1"/>
      <c r="P301" s="1"/>
    </row>
    <row r="302" spans="15:16" ht="9.75">
      <c r="O302" s="1"/>
      <c r="P302" s="1"/>
    </row>
    <row r="303" spans="15:16" ht="9.75">
      <c r="O303" s="1"/>
      <c r="P303" s="1"/>
    </row>
    <row r="304" spans="15:16" ht="9.75">
      <c r="O304" s="1"/>
      <c r="P304" s="1"/>
    </row>
    <row r="305" spans="15:16" ht="9.75">
      <c r="O305" s="1"/>
      <c r="P305" s="1"/>
    </row>
    <row r="306" spans="15:16" ht="9.75">
      <c r="O306" s="1"/>
      <c r="P306" s="1"/>
    </row>
    <row r="307" spans="15:16" ht="9.75">
      <c r="O307" s="1"/>
      <c r="P307" s="1"/>
    </row>
    <row r="308" spans="15:16" ht="9.75">
      <c r="O308" s="1"/>
      <c r="P308" s="1"/>
    </row>
    <row r="309" spans="15:16" ht="9.75">
      <c r="O309" s="1"/>
      <c r="P309" s="1"/>
    </row>
    <row r="310" spans="15:16" ht="9.75">
      <c r="O310" s="1"/>
      <c r="P310" s="1"/>
    </row>
    <row r="311" spans="15:16" ht="9.75">
      <c r="O311" s="1"/>
      <c r="P311" s="1"/>
    </row>
    <row r="312" spans="15:16" ht="9.75">
      <c r="O312" s="1"/>
      <c r="P312" s="1"/>
    </row>
    <row r="313" spans="15:16" ht="9.75">
      <c r="O313" s="1"/>
      <c r="P313" s="1"/>
    </row>
    <row r="314" spans="15:16" ht="9.75">
      <c r="O314" s="1"/>
      <c r="P314" s="1"/>
    </row>
    <row r="315" spans="15:16" ht="9.75">
      <c r="O315" s="1"/>
      <c r="P315" s="1"/>
    </row>
    <row r="316" spans="15:16" ht="9.75">
      <c r="O316" s="1"/>
      <c r="P316" s="1"/>
    </row>
    <row r="317" spans="15:16" ht="9.75">
      <c r="O317" s="1"/>
      <c r="P317" s="1"/>
    </row>
    <row r="318" spans="15:16" ht="9.75">
      <c r="O318" s="1"/>
      <c r="P318" s="1"/>
    </row>
    <row r="319" spans="15:16" ht="9.75">
      <c r="O319" s="1"/>
      <c r="P319" s="1"/>
    </row>
    <row r="320" spans="15:16" ht="9.75">
      <c r="O320" s="1"/>
      <c r="P320" s="1"/>
    </row>
    <row r="321" spans="15:16" ht="9.75">
      <c r="O321" s="1"/>
      <c r="P321" s="1"/>
    </row>
    <row r="322" spans="15:16" ht="9.75">
      <c r="O322" s="1"/>
      <c r="P322" s="1"/>
    </row>
    <row r="323" spans="15:16" ht="9.75">
      <c r="O323" s="1"/>
      <c r="P323" s="1"/>
    </row>
    <row r="324" spans="15:16" ht="9.75">
      <c r="O324" s="1"/>
      <c r="P324" s="1"/>
    </row>
    <row r="325" spans="15:16" ht="9.75">
      <c r="O325" s="1"/>
      <c r="P325" s="1"/>
    </row>
    <row r="326" spans="15:16" ht="9.75">
      <c r="O326" s="1"/>
      <c r="P326" s="1"/>
    </row>
    <row r="327" spans="15:16" ht="9.75">
      <c r="O327" s="1"/>
      <c r="P327" s="1"/>
    </row>
    <row r="328" spans="15:16" ht="9.75">
      <c r="O328" s="1"/>
      <c r="P328" s="1"/>
    </row>
    <row r="329" spans="15:16" ht="9.75">
      <c r="O329" s="1"/>
      <c r="P329" s="1"/>
    </row>
    <row r="330" spans="15:16" ht="9.75">
      <c r="O330" s="1"/>
      <c r="P330" s="1"/>
    </row>
    <row r="331" spans="15:16" ht="9.75">
      <c r="O331" s="1"/>
      <c r="P331" s="1"/>
    </row>
    <row r="332" spans="15:16" ht="9.75">
      <c r="O332" s="1"/>
      <c r="P332" s="1"/>
    </row>
    <row r="333" spans="15:16" ht="9.75">
      <c r="O333" s="1"/>
      <c r="P333" s="1"/>
    </row>
    <row r="334" spans="15:16" ht="9.75">
      <c r="O334" s="1"/>
      <c r="P334" s="1"/>
    </row>
    <row r="335" spans="15:16" ht="9.75">
      <c r="O335" s="1"/>
      <c r="P335" s="1"/>
    </row>
    <row r="336" spans="15:16" ht="9.75">
      <c r="O336" s="1"/>
      <c r="P336" s="1"/>
    </row>
    <row r="337" spans="15:16" ht="9.75">
      <c r="O337" s="1"/>
      <c r="P337" s="1"/>
    </row>
    <row r="338" spans="15:16" ht="9.75">
      <c r="O338" s="1"/>
      <c r="P338" s="1"/>
    </row>
    <row r="339" spans="15:16" ht="9.75">
      <c r="O339" s="1"/>
      <c r="P339" s="1"/>
    </row>
    <row r="340" spans="15:16" ht="9.75">
      <c r="O340" s="1"/>
      <c r="P340" s="1"/>
    </row>
    <row r="341" spans="15:16" ht="9.75">
      <c r="O341" s="1"/>
      <c r="P341" s="1"/>
    </row>
    <row r="342" spans="15:16" ht="9.75">
      <c r="O342" s="1"/>
      <c r="P342" s="1"/>
    </row>
    <row r="343" spans="15:16" ht="9.75">
      <c r="O343" s="1"/>
      <c r="P343" s="1"/>
    </row>
    <row r="344" spans="15:16" ht="9.75">
      <c r="O344" s="1"/>
      <c r="P344" s="1"/>
    </row>
    <row r="345" spans="15:16" ht="9.75">
      <c r="O345" s="1"/>
      <c r="P345" s="1"/>
    </row>
    <row r="346" spans="15:16" ht="9.75">
      <c r="O346" s="1"/>
      <c r="P346" s="1"/>
    </row>
    <row r="347" spans="15:16" ht="9.75">
      <c r="O347" s="1"/>
      <c r="P347" s="1"/>
    </row>
    <row r="348" spans="15:16" ht="9.75">
      <c r="O348" s="1"/>
      <c r="P348" s="1"/>
    </row>
    <row r="349" spans="15:16" ht="9.75">
      <c r="O349" s="1"/>
      <c r="P349" s="1"/>
    </row>
    <row r="350" spans="15:16" ht="9.75">
      <c r="O350" s="1"/>
      <c r="P350" s="1"/>
    </row>
    <row r="351" spans="15:16" ht="9.75">
      <c r="O351" s="1"/>
      <c r="P351" s="1"/>
    </row>
    <row r="352" spans="15:16" ht="9.75">
      <c r="O352" s="1"/>
      <c r="P352" s="1"/>
    </row>
    <row r="353" spans="15:16" ht="9.75">
      <c r="O353" s="1"/>
      <c r="P353" s="1"/>
    </row>
    <row r="354" spans="15:16" ht="9.75">
      <c r="O354" s="1"/>
      <c r="P354" s="1"/>
    </row>
    <row r="355" spans="15:16" ht="9.75">
      <c r="O355" s="1"/>
      <c r="P355" s="1"/>
    </row>
    <row r="356" spans="15:16" ht="9.75">
      <c r="O356" s="1"/>
      <c r="P356" s="1"/>
    </row>
    <row r="357" spans="15:16" ht="9.75">
      <c r="O357" s="1"/>
      <c r="P357" s="1"/>
    </row>
    <row r="358" spans="15:16" ht="9.75">
      <c r="O358" s="1"/>
      <c r="P358" s="1"/>
    </row>
    <row r="359" spans="15:16" ht="9.75">
      <c r="O359" s="1"/>
      <c r="P359" s="1"/>
    </row>
    <row r="360" spans="15:16" ht="9.75">
      <c r="O360" s="1"/>
      <c r="P360" s="1"/>
    </row>
    <row r="361" spans="15:16" ht="9.75">
      <c r="O361" s="1"/>
      <c r="P361" s="1"/>
    </row>
    <row r="362" spans="15:16" ht="9.75">
      <c r="O362" s="1"/>
      <c r="P362" s="1"/>
    </row>
    <row r="363" spans="15:16" ht="9.75">
      <c r="O363" s="1"/>
      <c r="P363" s="1"/>
    </row>
    <row r="364" spans="15:16" ht="9.75">
      <c r="O364" s="1"/>
      <c r="P364" s="1"/>
    </row>
    <row r="365" spans="15:16" ht="9.75">
      <c r="O365" s="1"/>
      <c r="P365" s="1"/>
    </row>
    <row r="366" spans="15:16" ht="9.75">
      <c r="O366" s="1"/>
      <c r="P366" s="1"/>
    </row>
    <row r="367" spans="15:16" ht="9.75">
      <c r="O367" s="1"/>
      <c r="P367" s="1"/>
    </row>
    <row r="368" spans="15:16" ht="9.75">
      <c r="O368" s="1"/>
      <c r="P368" s="1"/>
    </row>
    <row r="369" spans="15:16" ht="9.75">
      <c r="O369" s="1"/>
      <c r="P369" s="1"/>
    </row>
    <row r="370" spans="15:16" ht="9.75">
      <c r="O370" s="1"/>
      <c r="P370" s="1"/>
    </row>
    <row r="371" spans="15:16" ht="9.75">
      <c r="O371" s="1"/>
      <c r="P371" s="1"/>
    </row>
    <row r="372" spans="15:16" ht="9.75">
      <c r="O372" s="1"/>
      <c r="P372" s="1"/>
    </row>
    <row r="373" spans="15:16" ht="9.75">
      <c r="O373" s="1"/>
      <c r="P373" s="1"/>
    </row>
    <row r="374" spans="15:16" ht="9.75">
      <c r="O374" s="1"/>
      <c r="P374" s="1"/>
    </row>
    <row r="375" spans="15:16" ht="9.75">
      <c r="O375" s="1"/>
      <c r="P375" s="1"/>
    </row>
    <row r="376" spans="15:16" ht="9.75">
      <c r="O376" s="1"/>
      <c r="P376" s="1"/>
    </row>
    <row r="377" spans="15:16" ht="9.75">
      <c r="O377" s="1"/>
      <c r="P377" s="1"/>
    </row>
    <row r="378" spans="15:16" ht="9.75">
      <c r="O378" s="1"/>
      <c r="P378" s="1"/>
    </row>
    <row r="379" spans="15:16" ht="9.75">
      <c r="O379" s="1"/>
      <c r="P379" s="1"/>
    </row>
    <row r="380" spans="15:16" ht="9.75">
      <c r="O380" s="1"/>
      <c r="P380" s="1"/>
    </row>
    <row r="381" spans="15:16" ht="9.75">
      <c r="O381" s="1"/>
      <c r="P381" s="1"/>
    </row>
    <row r="382" spans="15:16" ht="9.75">
      <c r="O382" s="1"/>
      <c r="P382" s="1"/>
    </row>
    <row r="383" spans="15:16" ht="9.75">
      <c r="O383" s="1"/>
      <c r="P383" s="1"/>
    </row>
    <row r="384" spans="15:16" ht="9.75">
      <c r="O384" s="1"/>
      <c r="P384" s="1"/>
    </row>
    <row r="385" spans="15:16" ht="9.75">
      <c r="O385" s="1"/>
      <c r="P385" s="1"/>
    </row>
    <row r="386" spans="15:16" ht="9.75">
      <c r="O386" s="1"/>
      <c r="P386" s="1"/>
    </row>
    <row r="387" spans="15:16" ht="9.75">
      <c r="O387" s="1"/>
      <c r="P387" s="1"/>
    </row>
    <row r="388" spans="15:16" ht="9.75">
      <c r="O388" s="1"/>
      <c r="P388" s="1"/>
    </row>
    <row r="389" spans="15:16" ht="9.75">
      <c r="O389" s="1"/>
      <c r="P389" s="1"/>
    </row>
    <row r="390" spans="15:16" ht="9.75">
      <c r="O390" s="1"/>
      <c r="P390" s="1"/>
    </row>
    <row r="391" spans="15:16" ht="9.75">
      <c r="O391" s="1"/>
      <c r="P391" s="1"/>
    </row>
    <row r="392" spans="15:16" ht="9.75">
      <c r="O392" s="1"/>
      <c r="P392" s="1"/>
    </row>
    <row r="393" spans="15:16" ht="9.75">
      <c r="O393" s="1"/>
      <c r="P393" s="1"/>
    </row>
    <row r="394" spans="15:16" ht="9.75">
      <c r="O394" s="1"/>
      <c r="P394" s="1"/>
    </row>
    <row r="395" spans="15:16" ht="9.75">
      <c r="O395" s="1"/>
      <c r="P395" s="1"/>
    </row>
    <row r="396" spans="15:16" ht="9.75">
      <c r="O396" s="1"/>
      <c r="P396" s="1"/>
    </row>
    <row r="397" spans="15:16" ht="9.75">
      <c r="O397" s="1"/>
      <c r="P397" s="1"/>
    </row>
    <row r="398" spans="15:16" ht="9.75">
      <c r="O398" s="1"/>
      <c r="P398" s="1"/>
    </row>
    <row r="399" spans="15:16" ht="9.75">
      <c r="O399" s="1"/>
      <c r="P399" s="1"/>
    </row>
    <row r="400" spans="15:16" ht="9.75">
      <c r="O400" s="1"/>
      <c r="P400" s="1"/>
    </row>
    <row r="401" spans="15:16" ht="9.75">
      <c r="O401" s="1"/>
      <c r="P401" s="1"/>
    </row>
    <row r="402" spans="15:16" ht="9.75">
      <c r="O402" s="1"/>
      <c r="P402" s="1"/>
    </row>
    <row r="403" spans="15:16" ht="9.75">
      <c r="O403" s="1"/>
      <c r="P403" s="1"/>
    </row>
    <row r="404" spans="15:16" ht="9.75">
      <c r="O404" s="1"/>
      <c r="P404" s="1"/>
    </row>
    <row r="405" spans="15:16" ht="9.75">
      <c r="O405" s="1"/>
      <c r="P405" s="1"/>
    </row>
    <row r="406" spans="15:16" ht="9.75">
      <c r="O406" s="1"/>
      <c r="P406" s="1"/>
    </row>
    <row r="407" spans="15:16" ht="9.75">
      <c r="O407" s="1"/>
      <c r="P407" s="1"/>
    </row>
    <row r="408" spans="15:16" ht="9.75">
      <c r="O408" s="1"/>
      <c r="P408" s="1"/>
    </row>
    <row r="409" spans="15:16" ht="9.75">
      <c r="O409" s="1"/>
      <c r="P409" s="1"/>
    </row>
    <row r="410" spans="15:16" ht="9.75">
      <c r="O410" s="1"/>
      <c r="P410" s="1"/>
    </row>
    <row r="411" spans="15:16" ht="9.75">
      <c r="O411" s="1"/>
      <c r="P411" s="1"/>
    </row>
    <row r="412" spans="15:16" ht="9.75">
      <c r="O412" s="1"/>
      <c r="P412" s="1"/>
    </row>
    <row r="413" spans="15:16" ht="9.75">
      <c r="O413" s="1"/>
      <c r="P413" s="1"/>
    </row>
    <row r="414" spans="15:16" ht="9.75">
      <c r="O414" s="1"/>
      <c r="P414" s="1"/>
    </row>
    <row r="415" spans="15:16" ht="9.75">
      <c r="O415" s="1"/>
      <c r="P415" s="1"/>
    </row>
    <row r="416" spans="15:16" ht="9.75">
      <c r="O416" s="1"/>
      <c r="P416" s="1"/>
    </row>
    <row r="417" spans="15:16" ht="9.75">
      <c r="O417" s="1"/>
      <c r="P417" s="1"/>
    </row>
    <row r="418" spans="15:16" ht="9.75">
      <c r="O418" s="1"/>
      <c r="P418" s="1"/>
    </row>
    <row r="419" spans="15:16" ht="9.75">
      <c r="O419" s="1"/>
      <c r="P419" s="1"/>
    </row>
    <row r="420" spans="15:16" ht="9.75">
      <c r="O420" s="1"/>
      <c r="P420" s="1"/>
    </row>
    <row r="421" spans="15:16" ht="9.75">
      <c r="O421" s="1"/>
      <c r="P421" s="1"/>
    </row>
    <row r="422" spans="15:16" ht="9.75">
      <c r="O422" s="1"/>
      <c r="P422" s="1"/>
    </row>
    <row r="423" spans="15:16" ht="9.75">
      <c r="O423" s="1"/>
      <c r="P423" s="1"/>
    </row>
    <row r="424" spans="15:16" ht="9.75">
      <c r="O424" s="1"/>
      <c r="P424" s="1"/>
    </row>
    <row r="425" spans="15:16" ht="9.75">
      <c r="O425" s="1"/>
      <c r="P425" s="1"/>
    </row>
    <row r="426" spans="15:16" ht="9.75">
      <c r="O426" s="1"/>
      <c r="P426" s="1"/>
    </row>
    <row r="427" spans="15:16" ht="9.75">
      <c r="O427" s="1"/>
      <c r="P427" s="1"/>
    </row>
    <row r="428" spans="15:16" ht="9.75">
      <c r="O428" s="1"/>
      <c r="P428" s="1"/>
    </row>
    <row r="429" spans="15:16" ht="9.75">
      <c r="O429" s="1"/>
      <c r="P429" s="1"/>
    </row>
    <row r="430" spans="15:16" ht="9.75">
      <c r="O430" s="1"/>
      <c r="P430" s="1"/>
    </row>
    <row r="431" spans="15:16" ht="9.75">
      <c r="O431" s="1"/>
      <c r="P431" s="1"/>
    </row>
    <row r="432" spans="15:16" ht="9.75">
      <c r="O432" s="1"/>
      <c r="P432" s="1"/>
    </row>
    <row r="433" spans="15:16" ht="9.75">
      <c r="O433" s="1"/>
      <c r="P433" s="1"/>
    </row>
    <row r="434" spans="15:16" ht="9.75">
      <c r="O434" s="1"/>
      <c r="P434" s="1"/>
    </row>
    <row r="435" spans="15:16" ht="9.75">
      <c r="O435" s="1"/>
      <c r="P435" s="1"/>
    </row>
    <row r="436" spans="15:16" ht="9.75">
      <c r="O436" s="1"/>
      <c r="P436" s="1"/>
    </row>
    <row r="437" spans="15:16" ht="9.75">
      <c r="O437" s="1"/>
      <c r="P437" s="1"/>
    </row>
    <row r="438" spans="15:16" ht="9.75">
      <c r="O438" s="1"/>
      <c r="P438" s="1"/>
    </row>
    <row r="439" spans="15:16" ht="9.75">
      <c r="O439" s="1"/>
      <c r="P439" s="1"/>
    </row>
    <row r="440" spans="15:16" ht="9.75">
      <c r="O440" s="1"/>
      <c r="P440" s="1"/>
    </row>
    <row r="441" spans="15:16" ht="9.75">
      <c r="O441" s="1"/>
      <c r="P441" s="1"/>
    </row>
    <row r="442" spans="15:16" ht="9.75">
      <c r="O442" s="1"/>
      <c r="P442" s="1"/>
    </row>
    <row r="443" spans="15:16" ht="9.75">
      <c r="O443" s="1"/>
      <c r="P443" s="1"/>
    </row>
    <row r="444" spans="15:16" ht="9.75">
      <c r="O444" s="1"/>
      <c r="P444" s="1"/>
    </row>
    <row r="445" spans="15:16" ht="9.75">
      <c r="O445" s="1"/>
      <c r="P445" s="1"/>
    </row>
    <row r="446" spans="15:16" ht="9.75">
      <c r="O446" s="1"/>
      <c r="P446" s="1"/>
    </row>
    <row r="447" spans="15:16" ht="9.75">
      <c r="O447" s="1"/>
      <c r="P447" s="1"/>
    </row>
    <row r="448" spans="15:16" ht="9.75">
      <c r="O448" s="1"/>
      <c r="P448" s="1"/>
    </row>
    <row r="449" spans="15:16" ht="9.75">
      <c r="O449" s="1"/>
      <c r="P449" s="1"/>
    </row>
    <row r="450" spans="15:16" ht="9.75">
      <c r="O450" s="1"/>
      <c r="P450" s="1"/>
    </row>
    <row r="451" spans="15:16" ht="9.75">
      <c r="O451" s="1"/>
      <c r="P451" s="1"/>
    </row>
    <row r="452" spans="15:16" ht="9.75">
      <c r="O452" s="1"/>
      <c r="P452" s="1"/>
    </row>
    <row r="453" spans="15:16" ht="9.75">
      <c r="O453" s="1"/>
      <c r="P453" s="1"/>
    </row>
    <row r="454" spans="15:16" ht="9.75">
      <c r="O454" s="1"/>
      <c r="P454" s="1"/>
    </row>
    <row r="455" spans="15:16" ht="9.75">
      <c r="O455" s="1"/>
      <c r="P455" s="1"/>
    </row>
    <row r="456" spans="15:16" ht="9.75">
      <c r="O456" s="1"/>
      <c r="P456" s="1"/>
    </row>
    <row r="457" spans="15:16" ht="9.75">
      <c r="O457" s="1"/>
      <c r="P457" s="1"/>
    </row>
    <row r="458" spans="15:16" ht="9.75">
      <c r="O458" s="1"/>
      <c r="P458" s="1"/>
    </row>
    <row r="459" spans="15:16" ht="9.75">
      <c r="O459" s="1"/>
      <c r="P459" s="1"/>
    </row>
    <row r="460" spans="15:16" ht="9.75">
      <c r="O460" s="1"/>
      <c r="P460" s="1"/>
    </row>
    <row r="461" spans="15:16" ht="9.75">
      <c r="O461" s="1"/>
      <c r="P461" s="1"/>
    </row>
    <row r="462" spans="15:16" ht="9.75">
      <c r="O462" s="1"/>
      <c r="P462" s="1"/>
    </row>
    <row r="463" spans="15:16" ht="9.75">
      <c r="O463" s="1"/>
      <c r="P463" s="1"/>
    </row>
    <row r="464" spans="15:16" ht="9.75">
      <c r="O464" s="1"/>
      <c r="P464" s="1"/>
    </row>
    <row r="465" spans="15:16" ht="9.75">
      <c r="O465" s="1"/>
      <c r="P465" s="1"/>
    </row>
    <row r="466" spans="15:16" ht="9.75">
      <c r="O466" s="1"/>
      <c r="P466" s="1"/>
    </row>
    <row r="467" spans="15:16" ht="9.75">
      <c r="O467" s="1"/>
      <c r="P467" s="1"/>
    </row>
    <row r="468" spans="15:16" ht="9.75">
      <c r="O468" s="1"/>
      <c r="P468" s="1"/>
    </row>
    <row r="469" spans="15:16" ht="9.75">
      <c r="O469" s="1"/>
      <c r="P469" s="1"/>
    </row>
    <row r="470" spans="15:16" ht="9.75">
      <c r="O470" s="1"/>
      <c r="P470" s="1"/>
    </row>
    <row r="471" spans="15:16" ht="9.75">
      <c r="O471" s="1"/>
      <c r="P471" s="1"/>
    </row>
    <row r="472" spans="15:16" ht="9.75">
      <c r="O472" s="1"/>
      <c r="P472" s="1"/>
    </row>
    <row r="473" spans="15:16" ht="9.75">
      <c r="O473" s="1"/>
      <c r="P473" s="1"/>
    </row>
    <row r="474" spans="15:16" ht="9.75">
      <c r="O474" s="1"/>
      <c r="P474" s="1"/>
    </row>
    <row r="475" spans="15:16" ht="9.75">
      <c r="O475" s="1"/>
      <c r="P475" s="1"/>
    </row>
    <row r="476" spans="15:16" ht="9.75">
      <c r="O476" s="1"/>
      <c r="P476" s="1"/>
    </row>
    <row r="477" spans="15:16" ht="9.75">
      <c r="O477" s="1"/>
      <c r="P477" s="1"/>
    </row>
    <row r="478" spans="15:16" ht="9.75">
      <c r="O478" s="1"/>
      <c r="P478" s="1"/>
    </row>
    <row r="479" spans="15:16" ht="9.75">
      <c r="O479" s="1"/>
      <c r="P479" s="1"/>
    </row>
    <row r="480" spans="15:16" ht="9.75">
      <c r="O480" s="1"/>
      <c r="P480" s="1"/>
    </row>
    <row r="481" spans="15:16" ht="9.75">
      <c r="O481" s="1"/>
      <c r="P481" s="1"/>
    </row>
    <row r="482" spans="15:16" ht="9.75">
      <c r="O482" s="1"/>
      <c r="P482" s="1"/>
    </row>
    <row r="483" spans="15:16" ht="9.75">
      <c r="O483" s="1"/>
      <c r="P483" s="1"/>
    </row>
    <row r="484" spans="15:16" ht="9.75">
      <c r="O484" s="1"/>
      <c r="P484" s="1"/>
    </row>
    <row r="485" spans="15:16" ht="9.75">
      <c r="O485" s="1"/>
      <c r="P485" s="1"/>
    </row>
    <row r="486" spans="15:16" ht="9.75">
      <c r="O486" s="1"/>
      <c r="P486" s="1"/>
    </row>
    <row r="487" spans="15:16" ht="9.75">
      <c r="O487" s="1"/>
      <c r="P487" s="1"/>
    </row>
    <row r="488" spans="15:16" ht="9.75">
      <c r="O488" s="1"/>
      <c r="P488" s="1"/>
    </row>
    <row r="489" spans="15:16" ht="9.75">
      <c r="O489" s="1"/>
      <c r="P489" s="1"/>
    </row>
    <row r="490" spans="15:16" ht="9.75">
      <c r="O490" s="1"/>
      <c r="P490" s="1"/>
    </row>
    <row r="491" spans="15:16" ht="9.75">
      <c r="O491" s="1"/>
      <c r="P491" s="1"/>
    </row>
    <row r="492" spans="15:16" ht="9.75">
      <c r="O492" s="1"/>
      <c r="P492" s="1"/>
    </row>
    <row r="493" spans="15:16" ht="9.75">
      <c r="O493" s="1"/>
      <c r="P493" s="1"/>
    </row>
    <row r="494" spans="15:16" ht="9.75">
      <c r="O494" s="1"/>
      <c r="P494" s="1"/>
    </row>
    <row r="495" spans="15:16" ht="9.75">
      <c r="O495" s="1"/>
      <c r="P495" s="1"/>
    </row>
    <row r="496" spans="15:16" ht="9.75">
      <c r="O496" s="1"/>
      <c r="P496" s="1"/>
    </row>
    <row r="497" spans="15:16" ht="9.75">
      <c r="O497" s="1"/>
      <c r="P497" s="1"/>
    </row>
    <row r="498" spans="15:16" ht="9.75">
      <c r="O498" s="1"/>
      <c r="P498" s="1"/>
    </row>
    <row r="499" spans="15:16" ht="9.75">
      <c r="O499" s="1"/>
      <c r="P499" s="1"/>
    </row>
    <row r="500" spans="15:16" ht="9.75">
      <c r="O500" s="1"/>
      <c r="P500" s="1"/>
    </row>
    <row r="501" spans="15:16" ht="9.75">
      <c r="O501" s="1"/>
      <c r="P501" s="1"/>
    </row>
    <row r="502" spans="15:16" ht="9.75">
      <c r="O502" s="1"/>
      <c r="P502" s="1"/>
    </row>
    <row r="503" spans="15:16" ht="9.75">
      <c r="O503" s="1"/>
      <c r="P503" s="1"/>
    </row>
    <row r="504" spans="15:16" ht="9.75">
      <c r="O504" s="1"/>
      <c r="P504" s="1"/>
    </row>
    <row r="505" spans="15:16" ht="9.75">
      <c r="O505" s="1"/>
      <c r="P505" s="1"/>
    </row>
    <row r="506" spans="15:16" ht="9.75">
      <c r="O506" s="1"/>
      <c r="P506" s="1"/>
    </row>
    <row r="507" spans="15:16" ht="9.75">
      <c r="O507" s="1"/>
      <c r="P507" s="1"/>
    </row>
    <row r="508" spans="15:16" ht="9.75">
      <c r="O508" s="1"/>
      <c r="P508" s="1"/>
    </row>
    <row r="509" spans="15:16" ht="9.75">
      <c r="O509" s="1"/>
      <c r="P509" s="1"/>
    </row>
    <row r="510" spans="15:16" ht="9.75">
      <c r="O510" s="1"/>
      <c r="P510" s="1"/>
    </row>
    <row r="511" spans="15:16" ht="9.75">
      <c r="O511" s="1"/>
      <c r="P511" s="1"/>
    </row>
    <row r="512" spans="15:16" ht="9.75">
      <c r="O512" s="1"/>
      <c r="P512" s="1"/>
    </row>
    <row r="513" spans="15:16" ht="9.75">
      <c r="O513" s="1"/>
      <c r="P513" s="1"/>
    </row>
    <row r="514" spans="15:16" ht="9.75">
      <c r="O514" s="1"/>
      <c r="P514" s="1"/>
    </row>
    <row r="515" spans="15:16" ht="9.75">
      <c r="O515" s="1"/>
      <c r="P515" s="1"/>
    </row>
    <row r="516" spans="15:16" ht="9.75">
      <c r="O516" s="1"/>
      <c r="P516" s="1"/>
    </row>
    <row r="517" spans="15:16" ht="9.75">
      <c r="O517" s="1"/>
      <c r="P517" s="1"/>
    </row>
    <row r="518" spans="15:16" ht="9.75">
      <c r="O518" s="1"/>
      <c r="P518" s="1"/>
    </row>
    <row r="519" spans="15:16" ht="9.75">
      <c r="O519" s="1"/>
      <c r="P519" s="1"/>
    </row>
    <row r="520" spans="15:16" ht="9.75">
      <c r="O520" s="1"/>
      <c r="P520" s="1"/>
    </row>
    <row r="521" spans="15:16" ht="9.75">
      <c r="O521" s="1"/>
      <c r="P521" s="1"/>
    </row>
    <row r="522" spans="15:16" ht="9.75">
      <c r="O522" s="1"/>
      <c r="P522" s="1"/>
    </row>
    <row r="523" spans="15:16" ht="9.75">
      <c r="O523" s="1"/>
      <c r="P523" s="1"/>
    </row>
    <row r="524" spans="15:16" ht="9.75">
      <c r="O524" s="1"/>
      <c r="P524" s="1"/>
    </row>
    <row r="525" spans="15:16" ht="9.75">
      <c r="O525" s="1"/>
      <c r="P525" s="1"/>
    </row>
    <row r="526" spans="15:16" ht="9.75">
      <c r="O526" s="1"/>
      <c r="P526" s="1"/>
    </row>
    <row r="527" spans="15:16" ht="9.75">
      <c r="O527" s="1"/>
      <c r="P527" s="1"/>
    </row>
    <row r="528" spans="15:16" ht="9.75">
      <c r="O528" s="1"/>
      <c r="P528" s="1"/>
    </row>
    <row r="529" spans="15:16" ht="9.75">
      <c r="O529" s="1"/>
      <c r="P529" s="1"/>
    </row>
    <row r="530" spans="15:16" ht="9.75">
      <c r="O530" s="1"/>
      <c r="P530" s="1"/>
    </row>
    <row r="531" spans="15:16" ht="9.75">
      <c r="O531" s="1"/>
      <c r="P531" s="1"/>
    </row>
    <row r="532" spans="15:16" ht="9.75">
      <c r="O532" s="1"/>
      <c r="P532" s="1"/>
    </row>
    <row r="533" spans="15:16" ht="9.75">
      <c r="O533" s="1"/>
      <c r="P533" s="1"/>
    </row>
    <row r="534" spans="15:16" ht="9.75">
      <c r="O534" s="1"/>
      <c r="P534" s="1"/>
    </row>
    <row r="535" spans="15:16" ht="9.75">
      <c r="O535" s="1"/>
      <c r="P535" s="1"/>
    </row>
    <row r="536" spans="15:16" ht="9.75">
      <c r="O536" s="1"/>
      <c r="P536" s="1"/>
    </row>
    <row r="537" spans="15:16" ht="9.75">
      <c r="O537" s="1"/>
      <c r="P537" s="1"/>
    </row>
    <row r="538" spans="15:16" ht="9.75">
      <c r="O538" s="1"/>
      <c r="P538" s="1"/>
    </row>
    <row r="539" spans="15:16" ht="9.75">
      <c r="O539" s="1"/>
      <c r="P539" s="1"/>
    </row>
    <row r="540" spans="15:16" ht="9.75">
      <c r="O540" s="1"/>
      <c r="P540" s="1"/>
    </row>
    <row r="541" spans="15:16" ht="9.75">
      <c r="O541" s="1"/>
      <c r="P541" s="1"/>
    </row>
    <row r="542" spans="15:16" ht="9.75">
      <c r="O542" s="1"/>
      <c r="P542" s="1"/>
    </row>
    <row r="543" spans="15:16" ht="9.75">
      <c r="O543" s="1"/>
      <c r="P543" s="1"/>
    </row>
    <row r="544" spans="15:16" ht="9.75">
      <c r="O544" s="1"/>
      <c r="P544" s="1"/>
    </row>
    <row r="545" spans="15:16" ht="9.75">
      <c r="O545" s="1"/>
      <c r="P545" s="1"/>
    </row>
    <row r="546" spans="15:16" ht="9.75">
      <c r="O546" s="1"/>
      <c r="P546" s="1"/>
    </row>
    <row r="547" spans="15:16" ht="9.75">
      <c r="O547" s="1"/>
      <c r="P547" s="1"/>
    </row>
    <row r="548" spans="15:16" ht="9.75">
      <c r="O548" s="1"/>
      <c r="P548" s="1"/>
    </row>
    <row r="549" spans="15:16" ht="9.75">
      <c r="O549" s="1"/>
      <c r="P549" s="1"/>
    </row>
    <row r="550" spans="15:16" ht="9.75">
      <c r="O550" s="1"/>
      <c r="P550" s="1"/>
    </row>
    <row r="551" spans="15:16" ht="9.75">
      <c r="O551" s="1"/>
      <c r="P551" s="1"/>
    </row>
    <row r="552" spans="15:16" ht="9.75">
      <c r="O552" s="1"/>
      <c r="P552" s="1"/>
    </row>
    <row r="553" spans="15:16" ht="9.75">
      <c r="O553" s="1"/>
      <c r="P553" s="1"/>
    </row>
    <row r="554" spans="15:16" ht="9.75">
      <c r="O554" s="1"/>
      <c r="P554" s="1"/>
    </row>
    <row r="555" spans="15:16" ht="9.75">
      <c r="O555" s="1"/>
      <c r="P555" s="1"/>
    </row>
    <row r="556" spans="15:16" ht="9.75">
      <c r="O556" s="1"/>
      <c r="P556" s="1"/>
    </row>
    <row r="557" spans="15:16" ht="9.75">
      <c r="O557" s="1"/>
      <c r="P557" s="1"/>
    </row>
    <row r="558" spans="15:16" ht="9.75">
      <c r="O558" s="1"/>
      <c r="P558" s="1"/>
    </row>
    <row r="559" spans="15:16" ht="9.75">
      <c r="O559" s="1"/>
      <c r="P559" s="1"/>
    </row>
    <row r="560" spans="15:16" ht="9.75">
      <c r="O560" s="1"/>
      <c r="P560" s="1"/>
    </row>
    <row r="561" spans="15:16" ht="9.75">
      <c r="O561" s="1"/>
      <c r="P561" s="1"/>
    </row>
    <row r="562" spans="15:16" ht="9.75">
      <c r="O562" s="1"/>
      <c r="P562" s="1"/>
    </row>
    <row r="563" spans="15:16" ht="9.75">
      <c r="O563" s="1"/>
      <c r="P563" s="1"/>
    </row>
    <row r="564" spans="15:16" ht="9.75">
      <c r="O564" s="1"/>
      <c r="P564" s="1"/>
    </row>
    <row r="565" spans="15:16" ht="9.75">
      <c r="O565" s="1"/>
      <c r="P565" s="1"/>
    </row>
    <row r="566" spans="15:16" ht="9.75">
      <c r="O566" s="1"/>
      <c r="P566" s="1"/>
    </row>
    <row r="567" spans="15:16" ht="9.75">
      <c r="O567" s="1"/>
      <c r="P567" s="1"/>
    </row>
    <row r="568" spans="15:16" ht="9.75">
      <c r="O568" s="1"/>
      <c r="P568" s="1"/>
    </row>
    <row r="569" spans="15:16" ht="9.75">
      <c r="O569" s="1"/>
      <c r="P569" s="1"/>
    </row>
    <row r="570" spans="15:16" ht="9.75">
      <c r="O570" s="1"/>
      <c r="P570" s="1"/>
    </row>
    <row r="571" spans="15:16" ht="9.75">
      <c r="O571" s="1"/>
      <c r="P571" s="1"/>
    </row>
    <row r="572" spans="15:16" ht="9.75">
      <c r="O572" s="1"/>
      <c r="P572" s="1"/>
    </row>
    <row r="573" spans="15:16" ht="9.75">
      <c r="O573" s="1"/>
      <c r="P573" s="1"/>
    </row>
    <row r="574" spans="15:16" ht="9.75">
      <c r="O574" s="1"/>
      <c r="P574" s="1"/>
    </row>
    <row r="575" spans="15:16" ht="9.75">
      <c r="O575" s="1"/>
      <c r="P575" s="1"/>
    </row>
    <row r="576" spans="15:16" ht="9.75">
      <c r="O576" s="1"/>
      <c r="P576" s="1"/>
    </row>
    <row r="577" spans="15:16" ht="9.75">
      <c r="O577" s="1"/>
      <c r="P577" s="1"/>
    </row>
    <row r="578" spans="15:16" ht="9.75">
      <c r="O578" s="1"/>
      <c r="P578" s="1"/>
    </row>
    <row r="579" spans="15:16" ht="9.75">
      <c r="O579" s="1"/>
      <c r="P579" s="1"/>
    </row>
    <row r="580" spans="15:16" ht="9.75">
      <c r="O580" s="1"/>
      <c r="P580" s="1"/>
    </row>
    <row r="581" spans="15:16" ht="9.75">
      <c r="O581" s="1"/>
      <c r="P581" s="1"/>
    </row>
    <row r="582" spans="15:16" ht="9.75">
      <c r="O582" s="1"/>
      <c r="P582" s="1"/>
    </row>
    <row r="583" spans="15:16" ht="9.75">
      <c r="O583" s="1"/>
      <c r="P583" s="1"/>
    </row>
    <row r="584" spans="15:16" ht="9.75">
      <c r="O584" s="1"/>
      <c r="P584" s="1"/>
    </row>
    <row r="585" spans="15:16" ht="9.75">
      <c r="O585" s="1"/>
      <c r="P585" s="1"/>
    </row>
    <row r="586" spans="15:16" ht="9.75">
      <c r="O586" s="1"/>
      <c r="P586" s="1"/>
    </row>
    <row r="587" spans="15:16" ht="9.75">
      <c r="O587" s="1"/>
      <c r="P587" s="1"/>
    </row>
    <row r="588" spans="15:16" ht="9.75">
      <c r="O588" s="1"/>
      <c r="P588" s="1"/>
    </row>
    <row r="589" spans="15:16" ht="9.75">
      <c r="O589" s="1"/>
      <c r="P589" s="1"/>
    </row>
    <row r="590" spans="15:16" ht="9.75">
      <c r="O590" s="1"/>
      <c r="P590" s="1"/>
    </row>
    <row r="591" spans="15:16" ht="9.75">
      <c r="O591" s="1"/>
      <c r="P591" s="1"/>
    </row>
    <row r="592" spans="15:16" ht="9.75">
      <c r="O592" s="1"/>
      <c r="P592" s="1"/>
    </row>
    <row r="593" spans="15:16" ht="9.75">
      <c r="O593" s="1"/>
      <c r="P593" s="1"/>
    </row>
    <row r="594" spans="15:16" ht="9.75">
      <c r="O594" s="1"/>
      <c r="P594" s="1"/>
    </row>
    <row r="595" spans="15:16" ht="9.75">
      <c r="O595" s="1"/>
      <c r="P595" s="1"/>
    </row>
    <row r="596" spans="15:16" ht="9.75">
      <c r="O596" s="1"/>
      <c r="P596" s="1"/>
    </row>
    <row r="597" spans="15:16" ht="9.75">
      <c r="O597" s="1"/>
      <c r="P597" s="1"/>
    </row>
    <row r="598" spans="15:16" ht="9.75">
      <c r="O598" s="1"/>
      <c r="P598" s="1"/>
    </row>
    <row r="599" spans="15:16" ht="9.75">
      <c r="O599" s="1"/>
      <c r="P599" s="1"/>
    </row>
    <row r="600" spans="15:16" ht="9.75">
      <c r="O600" s="1"/>
      <c r="P600" s="1"/>
    </row>
    <row r="601" spans="15:16" ht="9.75">
      <c r="O601" s="1"/>
      <c r="P601" s="1"/>
    </row>
    <row r="602" spans="15:16" ht="9.75">
      <c r="O602" s="1"/>
      <c r="P602" s="1"/>
    </row>
    <row r="603" spans="15:16" ht="9.75">
      <c r="O603" s="1"/>
      <c r="P603" s="1"/>
    </row>
    <row r="604" spans="15:16" ht="9.75">
      <c r="O604" s="1"/>
      <c r="P604" s="1"/>
    </row>
    <row r="605" spans="15:16" ht="9.75">
      <c r="O605" s="1"/>
      <c r="P605" s="1"/>
    </row>
    <row r="606" spans="15:16" ht="9.75">
      <c r="O606" s="1"/>
      <c r="P606" s="1"/>
    </row>
    <row r="607" spans="15:16" ht="9.75">
      <c r="O607" s="1"/>
      <c r="P607" s="1"/>
    </row>
    <row r="608" spans="15:16" ht="9.75">
      <c r="O608" s="1"/>
      <c r="P608" s="1"/>
    </row>
    <row r="609" spans="15:16" ht="9.75">
      <c r="O609" s="1"/>
      <c r="P609" s="1"/>
    </row>
    <row r="610" spans="15:16" ht="9.75">
      <c r="O610" s="1"/>
      <c r="P610" s="1"/>
    </row>
    <row r="611" spans="15:16" ht="9.75">
      <c r="O611" s="1"/>
      <c r="P611" s="1"/>
    </row>
    <row r="612" spans="15:16" ht="9.75">
      <c r="O612" s="1"/>
      <c r="P612" s="1"/>
    </row>
    <row r="613" spans="15:16" ht="9.75">
      <c r="O613" s="1"/>
      <c r="P613" s="1"/>
    </row>
    <row r="614" spans="15:16" ht="9.75">
      <c r="O614" s="1"/>
      <c r="P614" s="1"/>
    </row>
    <row r="615" spans="15:16" ht="9.75">
      <c r="O615" s="1"/>
      <c r="P615" s="1"/>
    </row>
    <row r="616" spans="15:16" ht="9.75">
      <c r="O616" s="1"/>
      <c r="P616" s="1"/>
    </row>
    <row r="617" spans="15:16" ht="9.75">
      <c r="O617" s="1"/>
      <c r="P617" s="1"/>
    </row>
    <row r="618" spans="15:16" ht="9.75">
      <c r="O618" s="1"/>
      <c r="P618" s="1"/>
    </row>
    <row r="619" spans="15:16" ht="9.75">
      <c r="O619" s="1"/>
      <c r="P619" s="1"/>
    </row>
    <row r="620" spans="15:16" ht="9.75">
      <c r="O620" s="1"/>
      <c r="P620" s="1"/>
    </row>
    <row r="621" spans="15:16" ht="9.75">
      <c r="O621" s="1"/>
      <c r="P621" s="1"/>
    </row>
    <row r="622" spans="15:16" ht="9.75">
      <c r="O622" s="1"/>
      <c r="P622" s="1"/>
    </row>
    <row r="623" spans="15:16" ht="9.75">
      <c r="O623" s="1"/>
      <c r="P623" s="1"/>
    </row>
    <row r="624" spans="15:16" ht="9.75">
      <c r="O624" s="1"/>
      <c r="P624" s="1"/>
    </row>
    <row r="625" spans="15:16" ht="9.75">
      <c r="O625" s="1"/>
      <c r="P625" s="1"/>
    </row>
    <row r="626" spans="15:16" ht="9.75">
      <c r="O626" s="1"/>
      <c r="P626" s="1"/>
    </row>
    <row r="627" spans="15:16" ht="9.75">
      <c r="O627" s="1"/>
      <c r="P627" s="1"/>
    </row>
    <row r="628" spans="15:16" ht="9.75">
      <c r="O628" s="1"/>
      <c r="P628" s="1"/>
    </row>
    <row r="629" spans="15:16" ht="9.75">
      <c r="O629" s="1"/>
      <c r="P629" s="1"/>
    </row>
    <row r="630" spans="15:16" ht="9.75">
      <c r="O630" s="1"/>
      <c r="P630" s="1"/>
    </row>
    <row r="631" spans="15:16" ht="9.75">
      <c r="O631" s="1"/>
      <c r="P631" s="1"/>
    </row>
    <row r="632" spans="15:16" ht="9.75">
      <c r="O632" s="1"/>
      <c r="P632" s="1"/>
    </row>
    <row r="633" spans="15:16" ht="9.75">
      <c r="O633" s="1"/>
      <c r="P633" s="1"/>
    </row>
    <row r="634" spans="15:16" ht="9.75">
      <c r="O634" s="1"/>
      <c r="P634" s="1"/>
    </row>
    <row r="635" spans="15:16" ht="9.75">
      <c r="O635" s="1"/>
      <c r="P635" s="1"/>
    </row>
    <row r="636" spans="15:16" ht="9.75">
      <c r="O636" s="1"/>
      <c r="P636" s="1"/>
    </row>
    <row r="637" spans="15:16" ht="9.75">
      <c r="O637" s="1"/>
      <c r="P637" s="1"/>
    </row>
    <row r="638" spans="15:16" ht="9.75">
      <c r="O638" s="1"/>
      <c r="P638" s="1"/>
    </row>
    <row r="639" spans="15:16" ht="9.75">
      <c r="O639" s="1"/>
      <c r="P639" s="1"/>
    </row>
    <row r="640" spans="15:16" ht="9.75">
      <c r="O640" s="1"/>
      <c r="P640" s="1"/>
    </row>
    <row r="641" spans="15:16" ht="9.75">
      <c r="O641" s="1"/>
      <c r="P641" s="1"/>
    </row>
    <row r="642" spans="15:16" ht="9.75">
      <c r="O642" s="1"/>
      <c r="P642" s="1"/>
    </row>
    <row r="643" spans="15:16" ht="9.75">
      <c r="O643" s="1"/>
      <c r="P643" s="1"/>
    </row>
    <row r="644" spans="15:16" ht="9.75">
      <c r="O644" s="1"/>
      <c r="P644" s="1"/>
    </row>
    <row r="645" spans="15:16" ht="9.75">
      <c r="O645" s="1"/>
      <c r="P645" s="1"/>
    </row>
    <row r="646" spans="15:16" ht="9.75">
      <c r="O646" s="1"/>
      <c r="P646" s="1"/>
    </row>
    <row r="647" spans="15:16" ht="9.75">
      <c r="O647" s="1"/>
      <c r="P647" s="1"/>
    </row>
    <row r="648" spans="15:16" ht="9.75">
      <c r="O648" s="1"/>
      <c r="P648" s="1"/>
    </row>
    <row r="649" spans="15:16" ht="9.75">
      <c r="O649" s="1"/>
      <c r="P649" s="1"/>
    </row>
    <row r="650" spans="15:16" ht="9.75">
      <c r="O650" s="1"/>
      <c r="P650" s="1"/>
    </row>
    <row r="651" spans="15:16" ht="9.75">
      <c r="O651" s="1"/>
      <c r="P651" s="1"/>
    </row>
    <row r="652" spans="15:16" ht="9.75">
      <c r="O652" s="1"/>
      <c r="P652" s="1"/>
    </row>
    <row r="653" spans="15:16" ht="9.75">
      <c r="O653" s="1"/>
      <c r="P653" s="1"/>
    </row>
    <row r="654" spans="15:16" ht="9.75">
      <c r="O654" s="1"/>
      <c r="P654" s="1"/>
    </row>
    <row r="655" spans="15:16" ht="9.75">
      <c r="O655" s="1"/>
      <c r="P655" s="1"/>
    </row>
    <row r="656" spans="15:16" ht="9.75">
      <c r="O656" s="1"/>
      <c r="P656" s="1"/>
    </row>
    <row r="657" spans="15:16" ht="9.75">
      <c r="O657" s="1"/>
      <c r="P657" s="1"/>
    </row>
    <row r="658" spans="15:16" ht="9.75">
      <c r="O658" s="1"/>
      <c r="P658" s="1"/>
    </row>
    <row r="659" spans="15:16" ht="9.75">
      <c r="O659" s="1"/>
      <c r="P659" s="1"/>
    </row>
    <row r="660" spans="15:16" ht="9.75">
      <c r="O660" s="1"/>
      <c r="P660" s="1"/>
    </row>
    <row r="661" spans="15:16" ht="9.75">
      <c r="O661" s="1"/>
      <c r="P661" s="1"/>
    </row>
    <row r="662" spans="15:16" ht="9.75">
      <c r="O662" s="1"/>
      <c r="P662" s="1"/>
    </row>
    <row r="663" spans="15:16" ht="9.75">
      <c r="O663" s="1"/>
      <c r="P663" s="1"/>
    </row>
    <row r="664" spans="15:16" ht="9.75">
      <c r="O664" s="1"/>
      <c r="P664" s="1"/>
    </row>
    <row r="665" spans="15:16" ht="9.75">
      <c r="O665" s="1"/>
      <c r="P665" s="1"/>
    </row>
    <row r="666" spans="15:16" ht="9.75">
      <c r="O666" s="1"/>
      <c r="P666" s="1"/>
    </row>
    <row r="667" spans="15:16" ht="9.75">
      <c r="O667" s="1"/>
      <c r="P667" s="1"/>
    </row>
    <row r="668" spans="15:16" ht="9.75">
      <c r="O668" s="1"/>
      <c r="P668" s="1"/>
    </row>
    <row r="669" spans="15:16" ht="9.75">
      <c r="O669" s="1"/>
      <c r="P669" s="1"/>
    </row>
    <row r="670" spans="15:16" ht="9.75">
      <c r="O670" s="1"/>
      <c r="P670" s="1"/>
    </row>
    <row r="671" spans="15:16" ht="9.75">
      <c r="O671" s="1"/>
      <c r="P671" s="1"/>
    </row>
    <row r="672" spans="15:16" ht="9.75">
      <c r="O672" s="1"/>
      <c r="P672" s="1"/>
    </row>
    <row r="673" spans="15:16" ht="9.75">
      <c r="O673" s="1"/>
      <c r="P673" s="1"/>
    </row>
    <row r="674" spans="15:16" ht="9.75">
      <c r="O674" s="1"/>
      <c r="P674" s="1"/>
    </row>
    <row r="675" spans="15:16" ht="9.75">
      <c r="O675" s="1"/>
      <c r="P675" s="1"/>
    </row>
    <row r="676" spans="15:16" ht="9.75">
      <c r="O676" s="1"/>
      <c r="P676" s="1"/>
    </row>
    <row r="677" spans="15:16" ht="9.75">
      <c r="O677" s="1"/>
      <c r="P677" s="1"/>
    </row>
    <row r="678" spans="15:16" ht="9.75">
      <c r="O678" s="1"/>
      <c r="P678" s="1"/>
    </row>
    <row r="679" spans="15:16" ht="9.75">
      <c r="O679" s="1"/>
      <c r="P679" s="1"/>
    </row>
    <row r="680" spans="15:16" ht="9.75">
      <c r="O680" s="1"/>
      <c r="P680" s="1"/>
    </row>
    <row r="681" spans="15:16" ht="9.75">
      <c r="O681" s="1"/>
      <c r="P681" s="1"/>
    </row>
    <row r="682" spans="15:16" ht="9.75">
      <c r="O682" s="1"/>
      <c r="P682" s="1"/>
    </row>
    <row r="683" spans="15:16" ht="9.75">
      <c r="O683" s="1"/>
      <c r="P683" s="1"/>
    </row>
    <row r="684" spans="15:16" ht="9.75">
      <c r="O684" s="1"/>
      <c r="P684" s="1"/>
    </row>
    <row r="685" spans="15:16" ht="9.75">
      <c r="O685" s="1"/>
      <c r="P685" s="1"/>
    </row>
    <row r="686" spans="15:16" ht="9.75">
      <c r="O686" s="1"/>
      <c r="P686" s="1"/>
    </row>
    <row r="687" spans="15:16" ht="9.75">
      <c r="O687" s="1"/>
      <c r="P687" s="1"/>
    </row>
    <row r="688" spans="15:16" ht="9.75">
      <c r="O688" s="1"/>
      <c r="P688" s="1"/>
    </row>
    <row r="689" spans="15:16" ht="9.75">
      <c r="O689" s="1"/>
      <c r="P689" s="1"/>
    </row>
    <row r="690" spans="15:16" ht="9.75">
      <c r="O690" s="1"/>
      <c r="P690" s="1"/>
    </row>
    <row r="691" spans="15:16" ht="9.75">
      <c r="O691" s="1"/>
      <c r="P691" s="1"/>
    </row>
    <row r="692" spans="15:16" ht="9.75">
      <c r="O692" s="1"/>
      <c r="P692" s="1"/>
    </row>
    <row r="693" spans="15:16" ht="9.75">
      <c r="O693" s="1"/>
      <c r="P693" s="1"/>
    </row>
    <row r="694" spans="15:16" ht="9.75">
      <c r="O694" s="1"/>
      <c r="P694" s="1"/>
    </row>
    <row r="695" spans="15:16" ht="9.75">
      <c r="O695" s="1"/>
      <c r="P695" s="1"/>
    </row>
    <row r="696" spans="15:16" ht="9.75">
      <c r="O696" s="1"/>
      <c r="P696" s="1"/>
    </row>
    <row r="697" spans="15:16" ht="9.75">
      <c r="O697" s="1"/>
      <c r="P697" s="1"/>
    </row>
    <row r="698" spans="15:16" ht="9.75">
      <c r="O698" s="1"/>
      <c r="P698" s="1"/>
    </row>
    <row r="699" spans="15:16" ht="9.75">
      <c r="O699" s="1"/>
      <c r="P699" s="1"/>
    </row>
    <row r="700" spans="15:16" ht="9.75">
      <c r="O700" s="1"/>
      <c r="P700" s="1"/>
    </row>
    <row r="701" spans="15:16" ht="9.75">
      <c r="O701" s="1"/>
      <c r="P701" s="1"/>
    </row>
    <row r="702" spans="15:16" ht="9.75">
      <c r="O702" s="1"/>
      <c r="P702" s="1"/>
    </row>
    <row r="703" spans="15:16" ht="9.75">
      <c r="O703" s="1"/>
      <c r="P703" s="1"/>
    </row>
    <row r="704" spans="15:16" ht="9.75">
      <c r="O704" s="1"/>
      <c r="P704" s="1"/>
    </row>
    <row r="705" spans="15:16" ht="9.75">
      <c r="O705" s="1"/>
      <c r="P705" s="1"/>
    </row>
    <row r="706" spans="15:16" ht="9.75">
      <c r="O706" s="1"/>
      <c r="P706" s="1"/>
    </row>
    <row r="707" spans="15:16" ht="9.75">
      <c r="O707" s="1"/>
      <c r="P707" s="1"/>
    </row>
    <row r="708" spans="15:16" ht="9.75">
      <c r="O708" s="1"/>
      <c r="P708" s="1"/>
    </row>
    <row r="709" spans="15:16" ht="9.75">
      <c r="O709" s="1"/>
      <c r="P709" s="1"/>
    </row>
    <row r="710" spans="15:16" ht="9.75">
      <c r="O710" s="1"/>
      <c r="P710" s="1"/>
    </row>
    <row r="711" spans="15:16" ht="9.75">
      <c r="O711" s="1"/>
      <c r="P711" s="1"/>
    </row>
    <row r="712" spans="15:16" ht="9.75">
      <c r="O712" s="1"/>
      <c r="P712" s="1"/>
    </row>
    <row r="713" spans="15:16" ht="9.75">
      <c r="O713" s="1"/>
      <c r="P713" s="1"/>
    </row>
    <row r="714" spans="15:16" ht="9.75">
      <c r="O714" s="1"/>
      <c r="P714" s="1"/>
    </row>
    <row r="715" spans="15:16" ht="9.75">
      <c r="O715" s="1"/>
      <c r="P715" s="1"/>
    </row>
    <row r="716" spans="15:16" ht="9.75">
      <c r="O716" s="1"/>
      <c r="P716" s="1"/>
    </row>
    <row r="717" spans="15:16" ht="9.75">
      <c r="O717" s="1"/>
      <c r="P717" s="1"/>
    </row>
    <row r="718" spans="15:16" ht="9.75">
      <c r="O718" s="1"/>
      <c r="P718" s="1"/>
    </row>
    <row r="719" spans="15:16" ht="9.75">
      <c r="O719" s="1"/>
      <c r="P719" s="1"/>
    </row>
  </sheetData>
  <sheetProtection password="C49D" sheet="1" objects="1" scenarios="1"/>
  <mergeCells count="181">
    <mergeCell ref="G26:H27"/>
    <mergeCell ref="A26:A27"/>
    <mergeCell ref="O26:O27"/>
    <mergeCell ref="A24:A25"/>
    <mergeCell ref="B26:F26"/>
    <mergeCell ref="B27:F27"/>
    <mergeCell ref="B25:F25"/>
    <mergeCell ref="G32:H32"/>
    <mergeCell ref="G30:H30"/>
    <mergeCell ref="G28:H28"/>
    <mergeCell ref="B28:F28"/>
    <mergeCell ref="I31:J31"/>
    <mergeCell ref="I30:J30"/>
    <mergeCell ref="G31:H31"/>
    <mergeCell ref="G29:H29"/>
    <mergeCell ref="J34:K34"/>
    <mergeCell ref="K26:L27"/>
    <mergeCell ref="K31:L31"/>
    <mergeCell ref="K32:L32"/>
    <mergeCell ref="I32:J32"/>
    <mergeCell ref="L34:M34"/>
    <mergeCell ref="H34:I34"/>
    <mergeCell ref="I28:J28"/>
    <mergeCell ref="I29:J29"/>
    <mergeCell ref="I26:J27"/>
    <mergeCell ref="K28:L28"/>
    <mergeCell ref="K29:L29"/>
    <mergeCell ref="K30:L30"/>
    <mergeCell ref="M30:N30"/>
    <mergeCell ref="Q24:Q25"/>
    <mergeCell ref="P24:P25"/>
    <mergeCell ref="P26:P27"/>
    <mergeCell ref="Q26:Q27"/>
    <mergeCell ref="O24:O25"/>
    <mergeCell ref="G21:H21"/>
    <mergeCell ref="G22:H22"/>
    <mergeCell ref="G23:H23"/>
    <mergeCell ref="G24:H25"/>
    <mergeCell ref="B18:F18"/>
    <mergeCell ref="B19:F19"/>
    <mergeCell ref="B20:F20"/>
    <mergeCell ref="B21:F21"/>
    <mergeCell ref="G19:H19"/>
    <mergeCell ref="G12:H12"/>
    <mergeCell ref="G13:H13"/>
    <mergeCell ref="K21:L21"/>
    <mergeCell ref="K22:L22"/>
    <mergeCell ref="G14:H14"/>
    <mergeCell ref="G15:H15"/>
    <mergeCell ref="G16:H16"/>
    <mergeCell ref="G20:H20"/>
    <mergeCell ref="K12:L12"/>
    <mergeCell ref="K13:L13"/>
    <mergeCell ref="K2:L2"/>
    <mergeCell ref="K4:L4"/>
    <mergeCell ref="K5:L5"/>
    <mergeCell ref="K8:L8"/>
    <mergeCell ref="K9:L9"/>
    <mergeCell ref="K10:L10"/>
    <mergeCell ref="K11:L11"/>
    <mergeCell ref="M2:N2"/>
    <mergeCell ref="M4:N4"/>
    <mergeCell ref="K6:L6"/>
    <mergeCell ref="K7:L7"/>
    <mergeCell ref="M5:N5"/>
    <mergeCell ref="M6:N6"/>
    <mergeCell ref="M7:N7"/>
    <mergeCell ref="M8:N8"/>
    <mergeCell ref="M9:N9"/>
    <mergeCell ref="K14:L14"/>
    <mergeCell ref="K15:L15"/>
    <mergeCell ref="K16:L16"/>
    <mergeCell ref="K17:L17"/>
    <mergeCell ref="K18:L18"/>
    <mergeCell ref="K19:L19"/>
    <mergeCell ref="K20:L20"/>
    <mergeCell ref="K23:L23"/>
    <mergeCell ref="K24:L25"/>
    <mergeCell ref="I6:J6"/>
    <mergeCell ref="I7:J7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22:J22"/>
    <mergeCell ref="I23:J23"/>
    <mergeCell ref="I24:J25"/>
    <mergeCell ref="I18:J18"/>
    <mergeCell ref="I19:J19"/>
    <mergeCell ref="I20:J20"/>
    <mergeCell ref="I21:J21"/>
    <mergeCell ref="H35:I35"/>
    <mergeCell ref="J35:K35"/>
    <mergeCell ref="L35:M35"/>
    <mergeCell ref="M32:N32"/>
    <mergeCell ref="A33:Q33"/>
    <mergeCell ref="N34:O34"/>
    <mergeCell ref="E35:G35"/>
    <mergeCell ref="N35:O35"/>
    <mergeCell ref="E34:G34"/>
    <mergeCell ref="B34:C34"/>
    <mergeCell ref="M10:N10"/>
    <mergeCell ref="M11:N11"/>
    <mergeCell ref="M12:N12"/>
    <mergeCell ref="M13:N13"/>
    <mergeCell ref="M14:N14"/>
    <mergeCell ref="M15:N15"/>
    <mergeCell ref="M16:N16"/>
    <mergeCell ref="M17:N17"/>
    <mergeCell ref="M18:N18"/>
    <mergeCell ref="M19:N19"/>
    <mergeCell ref="I2:J5"/>
    <mergeCell ref="M31:N31"/>
    <mergeCell ref="M24:N25"/>
    <mergeCell ref="M26:N27"/>
    <mergeCell ref="M28:N28"/>
    <mergeCell ref="M29:N29"/>
    <mergeCell ref="M20:N20"/>
    <mergeCell ref="M21:N21"/>
    <mergeCell ref="M22:N22"/>
    <mergeCell ref="M23:N23"/>
    <mergeCell ref="B35:C35"/>
    <mergeCell ref="B6:F6"/>
    <mergeCell ref="B7:F7"/>
    <mergeCell ref="B8:F8"/>
    <mergeCell ref="B9:F9"/>
    <mergeCell ref="B10:F10"/>
    <mergeCell ref="B11:F11"/>
    <mergeCell ref="B16:F16"/>
    <mergeCell ref="B17:F17"/>
    <mergeCell ref="B31:F31"/>
    <mergeCell ref="D5:E5"/>
    <mergeCell ref="G2:H5"/>
    <mergeCell ref="B4:E4"/>
    <mergeCell ref="B2:E2"/>
    <mergeCell ref="F4:F5"/>
    <mergeCell ref="G6:H6"/>
    <mergeCell ref="G7:H7"/>
    <mergeCell ref="G8:H8"/>
    <mergeCell ref="G9:H9"/>
    <mergeCell ref="B22:F22"/>
    <mergeCell ref="B23:F23"/>
    <mergeCell ref="B24:F24"/>
    <mergeCell ref="G17:H17"/>
    <mergeCell ref="G18:H18"/>
    <mergeCell ref="G10:H10"/>
    <mergeCell ref="G11:H11"/>
    <mergeCell ref="B36:C36"/>
    <mergeCell ref="B38:C38"/>
    <mergeCell ref="D36:F36"/>
    <mergeCell ref="B12:F12"/>
    <mergeCell ref="B13:F13"/>
    <mergeCell ref="B29:F29"/>
    <mergeCell ref="B30:F30"/>
    <mergeCell ref="B14:F14"/>
    <mergeCell ref="B15:F15"/>
    <mergeCell ref="B32:F32"/>
    <mergeCell ref="A36:A39"/>
    <mergeCell ref="B1:Q1"/>
    <mergeCell ref="P36:Q36"/>
    <mergeCell ref="G39:H39"/>
    <mergeCell ref="J39:K39"/>
    <mergeCell ref="M39:N39"/>
    <mergeCell ref="P38:Q38"/>
    <mergeCell ref="G36:J36"/>
    <mergeCell ref="M36:N36"/>
    <mergeCell ref="M38:N38"/>
    <mergeCell ref="D37:F37"/>
    <mergeCell ref="P37:Q37"/>
    <mergeCell ref="G37:J37"/>
    <mergeCell ref="P40:Q40"/>
    <mergeCell ref="B40:O40"/>
    <mergeCell ref="J38:K38"/>
    <mergeCell ref="G38:I38"/>
    <mergeCell ref="M37:N37"/>
  </mergeCells>
  <dataValidations count="9">
    <dataValidation type="list" allowBlank="1" showInputMessage="1" showErrorMessage="1" sqref="E42:F42">
      <formula1>"Y,N"</formula1>
    </dataValidation>
    <dataValidation allowBlank="1" showInputMessage="1" showErrorMessage="1" prompt="Please do not type in yellow fields.  Those fields are automated !" sqref="A2:A4 B3:F3"/>
    <dataValidation allowBlank="1" showInputMessage="1" showErrorMessage="1" prompt="Not for entry!" sqref="I13:J23"/>
    <dataValidation type="textLength" allowBlank="1" showInputMessage="1" showErrorMessage="1" error="No Entry allow!" sqref="P34 Q34">
      <formula1>0</formula1>
      <formula2>0</formula2>
    </dataValidation>
    <dataValidation type="whole" allowBlank="1" showInputMessage="1" showErrorMessage="1" error="Check date!" sqref="L35:M35">
      <formula1>0</formula1>
      <formula2>100000</formula2>
    </dataValidation>
    <dataValidation allowBlank="1" showInputMessage="1" showErrorMessage="1" error="Check NOA code!" sqref="J35:K35"/>
    <dataValidation allowBlank="1" showInputMessage="1" showErrorMessage="1" prompt="For approval - end of the month &#10;                      prior to application &#10;                      month next year&#10;&#10;For reassessment - end of the &#10;                      same face-to-face&#10;                      month next year." error="Check date!" sqref="N35:O35"/>
    <dataValidation allowBlank="1" showInputMessage="1" showErrorMessage="1" error="Check NOA code!" sqref="E35:G35 H35:I35"/>
    <dataValidation type="list" allowBlank="1" showInputMessage="1" showErrorMessage="1" error="No Entry allow!" sqref="P35 Q35">
      <formula1>"Y,N"</formula1>
    </dataValidation>
  </dataValidations>
  <printOptions/>
  <pageMargins left="0.25" right="0.25" top="0.29" bottom="0.2" header="0.27" footer="0.2"/>
  <pageSetup fitToHeight="1" fitToWidth="1" horizontalDpi="360" verticalDpi="360" orientation="portrait" scale="92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Mariann Ruffolo</dc:creator>
  <cp:keywords/>
  <dc:description/>
  <cp:lastModifiedBy>Sarah Arnquist</cp:lastModifiedBy>
  <cp:lastPrinted>2007-01-09T18:45:59Z</cp:lastPrinted>
  <dcterms:created xsi:type="dcterms:W3CDTF">1999-01-02T08:03:38Z</dcterms:created>
  <dcterms:modified xsi:type="dcterms:W3CDTF">2012-11-29T00:52:25Z</dcterms:modified>
  <cp:category/>
  <cp:version/>
  <cp:contentType/>
  <cp:contentStatus/>
</cp:coreProperties>
</file>